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72" yWindow="408" windowWidth="18816" windowHeight="10992" activeTab="1"/>
  </bookViews>
  <sheets>
    <sheet name="alloc" sheetId="1" r:id="rId1"/>
    <sheet name="table3" sheetId="2" r:id="rId2"/>
    <sheet name="tbl4" sheetId="4" r:id="rId3"/>
  </sheets>
  <definedNames>
    <definedName name="_xlnm.Print_Area" localSheetId="0">alloc!#REF!</definedName>
    <definedName name="_xlnm.Print_Area" localSheetId="1">table3!$A$1:$F$44</definedName>
    <definedName name="_xlnm.Print_Area" localSheetId="2">'tbl4'!$A$1:$I$18</definedName>
  </definedNames>
  <calcPr calcId="145621"/>
</workbook>
</file>

<file path=xl/calcChain.xml><?xml version="1.0" encoding="utf-8"?>
<calcChain xmlns="http://schemas.openxmlformats.org/spreadsheetml/2006/main">
  <c r="C25" i="2" l="1"/>
  <c r="H11" i="4" l="1"/>
  <c r="E18" i="1" l="1"/>
  <c r="D18" i="1"/>
  <c r="C18" i="1"/>
  <c r="D11" i="1" l="1"/>
  <c r="C28" i="2"/>
  <c r="D14" i="2"/>
  <c r="C14" i="2"/>
  <c r="B14" i="2"/>
  <c r="D15" i="2"/>
  <c r="B25" i="2" l="1"/>
  <c r="B24" i="2"/>
  <c r="B23" i="2"/>
  <c r="B22" i="2"/>
  <c r="D10" i="1"/>
  <c r="E36" i="2" s="1"/>
  <c r="D8" i="1"/>
  <c r="D9" i="1" s="1"/>
  <c r="D36" i="2" s="1"/>
  <c r="B21" i="2" s="1"/>
  <c r="B28" i="2" s="1"/>
  <c r="K8" i="4" l="1"/>
  <c r="L8" i="4" s="1"/>
  <c r="K9" i="4"/>
  <c r="L9" i="4" s="1"/>
  <c r="K10" i="4"/>
  <c r="L10" i="4" s="1"/>
  <c r="K11" i="4"/>
  <c r="L11" i="4" s="1"/>
  <c r="K7" i="4"/>
  <c r="L7" i="4" s="1"/>
  <c r="B26" i="2" l="1"/>
  <c r="E29" i="2" l="1"/>
  <c r="E28" i="2"/>
  <c r="D29" i="2"/>
  <c r="D28" i="2"/>
  <c r="C21" i="2"/>
  <c r="C7" i="2"/>
  <c r="I7" i="4"/>
  <c r="H12" i="4"/>
  <c r="G12" i="4"/>
  <c r="F12" i="4"/>
  <c r="E12" i="4"/>
  <c r="D12" i="4"/>
  <c r="C12" i="4"/>
  <c r="B8" i="4"/>
  <c r="I8" i="4" s="1"/>
  <c r="B9" i="4"/>
  <c r="I9" i="4" s="1"/>
  <c r="B10" i="4"/>
  <c r="I10" i="4" s="1"/>
  <c r="B11" i="4"/>
  <c r="I11" i="4" s="1"/>
  <c r="B7" i="4"/>
  <c r="A9" i="4"/>
  <c r="A10" i="4" s="1"/>
  <c r="A11" i="4" s="1"/>
  <c r="A8" i="4"/>
  <c r="F7" i="2" l="1"/>
  <c r="F21" i="2"/>
  <c r="B36" i="2" s="1"/>
  <c r="B12" i="4"/>
  <c r="I12" i="4" s="1"/>
  <c r="F26" i="2"/>
  <c r="F25" i="2"/>
  <c r="F24" i="2"/>
  <c r="F23" i="2"/>
  <c r="F22" i="2"/>
  <c r="C29" i="2"/>
  <c r="B29" i="2"/>
  <c r="F12" i="2"/>
  <c r="F11" i="2"/>
  <c r="F10" i="2"/>
  <c r="C15" i="2"/>
  <c r="B15" i="2"/>
  <c r="B40" i="2" l="1"/>
  <c r="B39" i="2"/>
  <c r="B41" i="2"/>
  <c r="F28" i="2"/>
  <c r="F29" i="2"/>
  <c r="F9" i="2"/>
  <c r="F8" i="2"/>
  <c r="B37" i="2" s="1"/>
  <c r="B38" i="2" l="1"/>
  <c r="F15" i="2"/>
  <c r="B44" i="2" s="1"/>
  <c r="F14" i="2"/>
  <c r="B43" i="2" s="1"/>
</calcChain>
</file>

<file path=xl/sharedStrings.xml><?xml version="1.0" encoding="utf-8"?>
<sst xmlns="http://schemas.openxmlformats.org/spreadsheetml/2006/main" count="69" uniqueCount="52">
  <si>
    <t>Kansas</t>
  </si>
  <si>
    <t>Table 3C: Nebraska's Five-Year Average Allocation and CBCU</t>
  </si>
  <si>
    <t>Year</t>
  </si>
  <si>
    <t>Allocation</t>
  </si>
  <si>
    <t>Computed Beneficial Consumptive Use</t>
  </si>
  <si>
    <t>Imported Water Supply Credit</t>
  </si>
  <si>
    <t>Allocation - (CBCU - IWS Credit)</t>
  </si>
  <si>
    <t>Averages</t>
  </si>
  <si>
    <t>N-CORPE  AWS Credit</t>
  </si>
  <si>
    <t>Summary of Nebraska CBCU</t>
  </si>
  <si>
    <t>2002 - 2006</t>
  </si>
  <si>
    <t>Total CBCU</t>
  </si>
  <si>
    <t>Surface Water CBCU</t>
  </si>
  <si>
    <t>Reservoir Evaporation</t>
  </si>
  <si>
    <t>Project Canals</t>
  </si>
  <si>
    <t>Private Canals</t>
  </si>
  <si>
    <t>Pumps</t>
  </si>
  <si>
    <t>GW CBCU</t>
  </si>
  <si>
    <t>Total SW</t>
  </si>
  <si>
    <t>SW % ot Total</t>
  </si>
  <si>
    <t>Sources:</t>
  </si>
  <si>
    <t>Table 4</t>
  </si>
  <si>
    <t>Adjusted for N-CORPE</t>
  </si>
  <si>
    <t>Change in compliance status</t>
  </si>
  <si>
    <t>Table 3</t>
  </si>
  <si>
    <t xml:space="preserve">source:  </t>
  </si>
  <si>
    <t>check sum of D..G</t>
  </si>
  <si>
    <t>Delta from SW Total</t>
  </si>
  <si>
    <t>CanalDiv_CBCU_Summary (2002-2006)</t>
  </si>
  <si>
    <t>Change in Allocation</t>
  </si>
  <si>
    <t>Nebraska</t>
  </si>
  <si>
    <t>Assume 10% transit loss from augmentation discharge to the Medicine Creek accounting gage ( Gage flow increases by 54,000 acre-feet) and no additional loss below Medicine Creek.</t>
  </si>
  <si>
    <t>Average</t>
  </si>
  <si>
    <t>2003 - 2007</t>
  </si>
  <si>
    <t>Actual Accounting for 2002 - 2007</t>
  </si>
  <si>
    <t>Changes Resulting from Proposed Accounting</t>
  </si>
  <si>
    <t>Example of Effect of Augmentation Credit for Nebraska Statewide Compliance and Kansas Allocation</t>
  </si>
  <si>
    <t>Medicine Creek Allocations</t>
  </si>
  <si>
    <t>Subbasin</t>
  </si>
  <si>
    <t xml:space="preserve">Nebraska </t>
  </si>
  <si>
    <t>Mainstem</t>
  </si>
  <si>
    <t>Nebraska Total</t>
  </si>
  <si>
    <t>Kansas Mainstem</t>
  </si>
  <si>
    <t>%</t>
  </si>
  <si>
    <t>Medicine Alloc</t>
  </si>
  <si>
    <t>Change in allocation = change in CWS * allocation</t>
  </si>
  <si>
    <t>Change in CWS = Change in Gage - Credit</t>
  </si>
  <si>
    <t>Neb</t>
  </si>
  <si>
    <t>Kan</t>
  </si>
  <si>
    <t>Note:</t>
  </si>
  <si>
    <t>2006 reservoir evaporation excludes Harlan County Reservoir</t>
  </si>
  <si>
    <t>Requirements for Nebraska's Compliance with the Republican River; Groundwater and Total Surfacewater from 
Table 1, SWE, Nov. 18,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</si>
</sst>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double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wrapText="1"/>
    </xf>
    <xf numFmtId="38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8" fontId="0" fillId="0" borderId="2" xfId="0" applyNumberFormat="1" applyFill="1" applyBorder="1" applyAlignment="1">
      <alignment horizontal="center" vertical="center" wrapText="1"/>
    </xf>
    <xf numFmtId="38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left" vertical="center"/>
    </xf>
    <xf numFmtId="3" fontId="0" fillId="0" borderId="3" xfId="0" applyNumberForma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38" fontId="0" fillId="0" borderId="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3" fontId="0" fillId="0" borderId="5" xfId="0" applyNumberFormat="1" applyFill="1" applyBorder="1" applyAlignment="1">
      <alignment horizontal="center" vertical="center" wrapText="1"/>
    </xf>
    <xf numFmtId="38" fontId="0" fillId="0" borderId="5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0" fontId="9" fillId="0" borderId="6" xfId="0" applyFont="1" applyFill="1" applyBorder="1" applyAlignment="1">
      <alignment horizontal="center" wrapText="1"/>
    </xf>
    <xf numFmtId="164" fontId="9" fillId="0" borderId="0" xfId="0" applyNumberFormat="1" applyFont="1"/>
    <xf numFmtId="164" fontId="9" fillId="0" borderId="0" xfId="1" applyNumberFormat="1" applyFont="1"/>
    <xf numFmtId="14" fontId="10" fillId="0" borderId="0" xfId="0" applyNumberFormat="1" applyFont="1"/>
    <xf numFmtId="0" fontId="9" fillId="0" borderId="9" xfId="0" applyFont="1" applyBorder="1" applyAlignment="1">
      <alignment horizontal="right" indent="1"/>
    </xf>
    <xf numFmtId="9" fontId="9" fillId="0" borderId="9" xfId="2" applyFont="1" applyBorder="1" applyAlignment="1">
      <alignment horizontal="right" indent="1"/>
    </xf>
    <xf numFmtId="0" fontId="9" fillId="0" borderId="10" xfId="0" applyFont="1" applyBorder="1" applyAlignment="1">
      <alignment horizontal="right" indent="1"/>
    </xf>
    <xf numFmtId="9" fontId="9" fillId="0" borderId="10" xfId="2" applyFont="1" applyBorder="1" applyAlignment="1">
      <alignment horizontal="right" indent="1"/>
    </xf>
    <xf numFmtId="0" fontId="9" fillId="0" borderId="11" xfId="0" applyFont="1" applyBorder="1" applyAlignment="1">
      <alignment horizontal="right" indent="1"/>
    </xf>
    <xf numFmtId="9" fontId="9" fillId="0" borderId="11" xfId="2" applyFont="1" applyBorder="1" applyAlignment="1">
      <alignment horizontal="right" indent="1"/>
    </xf>
    <xf numFmtId="0" fontId="9" fillId="0" borderId="0" xfId="0" applyFont="1" applyBorder="1" applyAlignment="1">
      <alignment horizontal="right" indent="1"/>
    </xf>
    <xf numFmtId="9" fontId="9" fillId="0" borderId="0" xfId="2" applyFont="1" applyBorder="1" applyAlignment="1">
      <alignment horizontal="right" indent="1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164" fontId="9" fillId="0" borderId="13" xfId="1" applyNumberFormat="1" applyFont="1" applyBorder="1" applyAlignment="1">
      <alignment horizontal="right" indent="1"/>
    </xf>
    <xf numFmtId="164" fontId="9" fillId="0" borderId="14" xfId="1" applyNumberFormat="1" applyFont="1" applyBorder="1" applyAlignment="1">
      <alignment horizontal="right" indent="1"/>
    </xf>
    <xf numFmtId="164" fontId="9" fillId="0" borderId="15" xfId="1" applyNumberFormat="1" applyFont="1" applyBorder="1" applyAlignment="1">
      <alignment horizontal="right" indent="1"/>
    </xf>
    <xf numFmtId="164" fontId="9" fillId="0" borderId="12" xfId="1" applyNumberFormat="1" applyFont="1" applyBorder="1" applyAlignment="1">
      <alignment horizontal="right" indent="1"/>
    </xf>
    <xf numFmtId="0" fontId="4" fillId="0" borderId="0" xfId="0" applyFont="1" applyFill="1" applyBorder="1" applyAlignment="1">
      <alignment horizontal="left" vertical="center" wrapText="1"/>
    </xf>
    <xf numFmtId="165" fontId="0" fillId="0" borderId="0" xfId="2" applyNumberFormat="1" applyFont="1"/>
    <xf numFmtId="0" fontId="2" fillId="0" borderId="0" xfId="0" applyFont="1" applyAlignment="1"/>
    <xf numFmtId="0" fontId="6" fillId="0" borderId="0" xfId="0" applyFont="1" applyAlignment="1"/>
    <xf numFmtId="0" fontId="11" fillId="0" borderId="0" xfId="0" applyFont="1" applyAlignment="1">
      <alignment horizontal="center" vertical="top" wrapText="1"/>
    </xf>
    <xf numFmtId="0" fontId="0" fillId="0" borderId="0" xfId="0" quotePrefix="1" applyAlignment="1">
      <alignment horizontal="center"/>
    </xf>
    <xf numFmtId="164" fontId="0" fillId="0" borderId="0" xfId="1" applyNumberFormat="1" applyFont="1"/>
    <xf numFmtId="3" fontId="0" fillId="0" borderId="0" xfId="1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8"/>
  <sheetViews>
    <sheetView workbookViewId="0">
      <selection activeCell="A16" sqref="A16"/>
    </sheetView>
  </sheetViews>
  <sheetFormatPr defaultRowHeight="14.4" x14ac:dyDescent="0.3"/>
  <cols>
    <col min="1" max="1" width="17.6640625" customWidth="1"/>
    <col min="2" max="2" width="10.109375" bestFit="1" customWidth="1"/>
    <col min="3" max="5" width="9.6640625" bestFit="1" customWidth="1"/>
  </cols>
  <sheetData>
    <row r="3" spans="1:4" x14ac:dyDescent="0.3">
      <c r="A3" t="s">
        <v>37</v>
      </c>
    </row>
    <row r="6" spans="1:4" ht="28.95" x14ac:dyDescent="0.3">
      <c r="C6" s="50" t="s">
        <v>43</v>
      </c>
      <c r="D6" s="12" t="s">
        <v>44</v>
      </c>
    </row>
    <row r="7" spans="1:4" x14ac:dyDescent="0.3">
      <c r="A7" t="s">
        <v>30</v>
      </c>
      <c r="B7" t="s">
        <v>38</v>
      </c>
      <c r="C7" s="46">
        <v>9.0999999999999998E-2</v>
      </c>
      <c r="D7" s="46">
        <v>9.0999999999999998E-2</v>
      </c>
    </row>
    <row r="8" spans="1:4" x14ac:dyDescent="0.3">
      <c r="A8" t="s">
        <v>39</v>
      </c>
      <c r="B8" t="s">
        <v>40</v>
      </c>
      <c r="C8" s="46">
        <v>0.48899999999999999</v>
      </c>
      <c r="D8" s="46">
        <f>0.489*(1-0.091)</f>
        <v>0.44450099999999998</v>
      </c>
    </row>
    <row r="9" spans="1:4" x14ac:dyDescent="0.3">
      <c r="A9" t="s">
        <v>41</v>
      </c>
      <c r="C9" s="46"/>
      <c r="D9" s="46">
        <f>+D8+C7</f>
        <v>0.535501</v>
      </c>
    </row>
    <row r="10" spans="1:4" x14ac:dyDescent="0.3">
      <c r="A10" t="s">
        <v>42</v>
      </c>
      <c r="C10" s="46">
        <v>0.51100000000000001</v>
      </c>
      <c r="D10" s="46">
        <f>0.511*(1-0.091)</f>
        <v>0.46449900000000005</v>
      </c>
    </row>
    <row r="11" spans="1:4" x14ac:dyDescent="0.3">
      <c r="D11" s="46">
        <f>+D10+D9</f>
        <v>1</v>
      </c>
    </row>
    <row r="15" spans="1:4" x14ac:dyDescent="0.3">
      <c r="A15" t="s">
        <v>45</v>
      </c>
    </row>
    <row r="16" spans="1:4" x14ac:dyDescent="0.3">
      <c r="A16" t="s">
        <v>46</v>
      </c>
    </row>
    <row r="17" spans="1:5" x14ac:dyDescent="0.3">
      <c r="D17" t="s">
        <v>47</v>
      </c>
      <c r="E17" t="s">
        <v>48</v>
      </c>
    </row>
    <row r="18" spans="1:5" x14ac:dyDescent="0.3">
      <c r="A18" s="51">
        <v>54000</v>
      </c>
      <c r="B18" s="51">
        <v>60000</v>
      </c>
      <c r="C18" s="52">
        <f>+A18-B18</f>
        <v>-6000</v>
      </c>
      <c r="D18" s="52">
        <f>+D9*C18</f>
        <v>-3213.0059999999999</v>
      </c>
      <c r="E18" s="52">
        <f>+D10*C18</f>
        <v>-2786.9940000000001</v>
      </c>
    </row>
  </sheetData>
  <pageMargins left="0.7" right="0.7" top="0.75" bottom="0.75" header="0.3" footer="0.3"/>
  <pageSetup scale="84" orientation="portrait" r:id="rId1"/>
  <headerFoot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F34" sqref="F34"/>
    </sheetView>
  </sheetViews>
  <sheetFormatPr defaultRowHeight="14.4" x14ac:dyDescent="0.3"/>
  <cols>
    <col min="1" max="1" width="10.88671875" customWidth="1"/>
    <col min="2" max="6" width="12" customWidth="1"/>
    <col min="7" max="7" width="10.109375" customWidth="1"/>
    <col min="8" max="9" width="2.109375" customWidth="1"/>
  </cols>
  <sheetData>
    <row r="1" spans="1:7" ht="15.6" x14ac:dyDescent="0.3">
      <c r="A1" s="53" t="s">
        <v>24</v>
      </c>
      <c r="B1" s="53"/>
      <c r="C1" s="53"/>
      <c r="D1" s="53"/>
      <c r="E1" s="53"/>
      <c r="F1" s="53"/>
      <c r="G1" s="47"/>
    </row>
    <row r="2" spans="1:7" ht="42" customHeight="1" x14ac:dyDescent="0.35">
      <c r="A2" s="54" t="s">
        <v>36</v>
      </c>
      <c r="B2" s="54"/>
      <c r="C2" s="54"/>
      <c r="D2" s="54"/>
      <c r="E2" s="54"/>
      <c r="F2" s="54"/>
      <c r="G2" s="48"/>
    </row>
    <row r="3" spans="1:7" ht="12.6" customHeight="1" x14ac:dyDescent="0.35">
      <c r="A3" s="49"/>
      <c r="B3" s="49"/>
      <c r="C3" s="49"/>
      <c r="D3" s="49"/>
      <c r="E3" s="49"/>
      <c r="F3" s="49"/>
      <c r="G3" s="48"/>
    </row>
    <row r="4" spans="1:7" x14ac:dyDescent="0.3">
      <c r="A4" s="60" t="s">
        <v>34</v>
      </c>
      <c r="B4" s="60"/>
      <c r="C4" s="60"/>
      <c r="D4" s="60"/>
      <c r="E4" s="60"/>
      <c r="F4" s="60"/>
    </row>
    <row r="5" spans="1:7" x14ac:dyDescent="0.3">
      <c r="A5" s="58" t="s">
        <v>1</v>
      </c>
      <c r="B5" s="58"/>
      <c r="C5" s="58"/>
      <c r="D5" s="58"/>
      <c r="E5" s="58"/>
      <c r="F5" s="58"/>
    </row>
    <row r="6" spans="1:7" ht="58.2" thickBot="1" x14ac:dyDescent="0.35">
      <c r="A6" s="22" t="s">
        <v>2</v>
      </c>
      <c r="B6" s="22" t="s">
        <v>3</v>
      </c>
      <c r="C6" s="22" t="s">
        <v>4</v>
      </c>
      <c r="D6" s="22" t="s">
        <v>5</v>
      </c>
      <c r="E6" s="22" t="s">
        <v>8</v>
      </c>
      <c r="F6" s="23" t="s">
        <v>6</v>
      </c>
    </row>
    <row r="7" spans="1:7" ht="15" thickTop="1" x14ac:dyDescent="0.3">
      <c r="A7" s="18">
        <v>2002</v>
      </c>
      <c r="B7" s="19">
        <v>236550</v>
      </c>
      <c r="C7" s="19">
        <f>180438+85472</f>
        <v>265910</v>
      </c>
      <c r="D7" s="20">
        <v>14000</v>
      </c>
      <c r="E7" s="18"/>
      <c r="F7" s="20">
        <f t="shared" ref="F7:F12" si="0">B7-(C7-D7)</f>
        <v>-15360</v>
      </c>
    </row>
    <row r="8" spans="1:7" x14ac:dyDescent="0.3">
      <c r="A8" s="2">
        <v>2003</v>
      </c>
      <c r="B8" s="3">
        <v>227580</v>
      </c>
      <c r="C8" s="3">
        <v>262780</v>
      </c>
      <c r="D8" s="6">
        <v>9780</v>
      </c>
      <c r="E8" s="1"/>
      <c r="F8" s="6">
        <f t="shared" si="0"/>
        <v>-25420</v>
      </c>
    </row>
    <row r="9" spans="1:7" x14ac:dyDescent="0.3">
      <c r="A9" s="2">
        <v>2004</v>
      </c>
      <c r="B9" s="5">
        <v>205630</v>
      </c>
      <c r="C9" s="5">
        <v>252650</v>
      </c>
      <c r="D9" s="6">
        <v>10381</v>
      </c>
      <c r="E9" s="6"/>
      <c r="F9" s="6">
        <f t="shared" si="0"/>
        <v>-36639</v>
      </c>
    </row>
    <row r="10" spans="1:7" x14ac:dyDescent="0.3">
      <c r="A10" s="2">
        <v>2005</v>
      </c>
      <c r="B10" s="5">
        <v>199450</v>
      </c>
      <c r="C10" s="6">
        <v>253740</v>
      </c>
      <c r="D10" s="6">
        <v>11965</v>
      </c>
      <c r="E10" s="6"/>
      <c r="F10" s="6">
        <f t="shared" si="0"/>
        <v>-42325</v>
      </c>
    </row>
    <row r="11" spans="1:7" x14ac:dyDescent="0.3">
      <c r="A11" s="2">
        <v>2006</v>
      </c>
      <c r="B11" s="6">
        <v>187060</v>
      </c>
      <c r="C11" s="6">
        <v>228410</v>
      </c>
      <c r="D11" s="6">
        <v>12214</v>
      </c>
      <c r="E11" s="6"/>
      <c r="F11" s="6">
        <f t="shared" si="0"/>
        <v>-29136</v>
      </c>
    </row>
    <row r="12" spans="1:7" ht="15" thickBot="1" x14ac:dyDescent="0.35">
      <c r="A12" s="2">
        <v>2007</v>
      </c>
      <c r="B12" s="6">
        <v>244380</v>
      </c>
      <c r="C12" s="6">
        <v>242830</v>
      </c>
      <c r="D12" s="6">
        <v>21933</v>
      </c>
      <c r="E12" s="6"/>
      <c r="F12" s="6">
        <f t="shared" si="0"/>
        <v>23483</v>
      </c>
    </row>
    <row r="13" spans="1:7" ht="15" thickTop="1" x14ac:dyDescent="0.3">
      <c r="A13" s="7" t="s">
        <v>7</v>
      </c>
      <c r="B13" s="8"/>
      <c r="C13" s="9"/>
      <c r="D13" s="8"/>
      <c r="E13" s="8"/>
      <c r="F13" s="9"/>
    </row>
    <row r="14" spans="1:7" x14ac:dyDescent="0.3">
      <c r="A14" s="16" t="s">
        <v>10</v>
      </c>
      <c r="B14" s="5">
        <f>ROUND(+AVERAGE(B7:B11),-1)</f>
        <v>211250</v>
      </c>
      <c r="C14" s="5">
        <f>ROUND(+AVERAGE(C7:C11),-1)</f>
        <v>252700</v>
      </c>
      <c r="D14" s="5">
        <f t="shared" ref="D14:D15" si="1">ROUND(+AVERAGE(D7:D11),-1)</f>
        <v>11670</v>
      </c>
      <c r="E14" s="15"/>
      <c r="F14" s="5">
        <f>ROUND(+AVERAGE(F7:F11),-1)</f>
        <v>-29780</v>
      </c>
    </row>
    <row r="15" spans="1:7" x14ac:dyDescent="0.3">
      <c r="A15" s="16" t="s">
        <v>33</v>
      </c>
      <c r="B15" s="5">
        <f>ROUND(+AVERAGE(B8:B12),-1)</f>
        <v>212820</v>
      </c>
      <c r="C15" s="5">
        <f>ROUND(+AVERAGE(C8:C12),-1)</f>
        <v>248080</v>
      </c>
      <c r="D15" s="5">
        <f t="shared" si="1"/>
        <v>13250</v>
      </c>
      <c r="E15" s="5"/>
      <c r="F15" s="5">
        <f>ROUND(+AVERAGE(F8:F12),-1)</f>
        <v>-22010</v>
      </c>
    </row>
    <row r="16" spans="1:7" x14ac:dyDescent="0.3">
      <c r="A16" s="12"/>
      <c r="B16" s="13"/>
      <c r="C16" s="13"/>
      <c r="D16" s="13"/>
      <c r="E16" s="13"/>
      <c r="F16" s="17"/>
    </row>
    <row r="17" spans="1:6" x14ac:dyDescent="0.3">
      <c r="A17" s="60" t="s">
        <v>22</v>
      </c>
      <c r="B17" s="60"/>
      <c r="C17" s="60"/>
      <c r="D17" s="60"/>
      <c r="E17" s="60"/>
      <c r="F17" s="60"/>
    </row>
    <row r="19" spans="1:6" x14ac:dyDescent="0.3">
      <c r="A19" s="58" t="s">
        <v>1</v>
      </c>
      <c r="B19" s="58"/>
      <c r="C19" s="58"/>
      <c r="D19" s="58"/>
      <c r="E19" s="58"/>
      <c r="F19" s="58"/>
    </row>
    <row r="20" spans="1:6" ht="58.2" thickBot="1" x14ac:dyDescent="0.35">
      <c r="A20" s="22" t="s">
        <v>2</v>
      </c>
      <c r="B20" s="22" t="s">
        <v>3</v>
      </c>
      <c r="C20" s="22" t="s">
        <v>4</v>
      </c>
      <c r="D20" s="22" t="s">
        <v>5</v>
      </c>
      <c r="E20" s="22" t="s">
        <v>8</v>
      </c>
      <c r="F20" s="23" t="s">
        <v>6</v>
      </c>
    </row>
    <row r="21" spans="1:6" ht="15" thickTop="1" x14ac:dyDescent="0.3">
      <c r="A21" s="18">
        <v>2002</v>
      </c>
      <c r="B21" s="19">
        <f>+B7+D36</f>
        <v>233340</v>
      </c>
      <c r="C21" s="19">
        <f>180438+85472</f>
        <v>265910</v>
      </c>
      <c r="D21" s="20">
        <v>14000</v>
      </c>
      <c r="E21" s="21">
        <v>60000</v>
      </c>
      <c r="F21" s="21">
        <f>B21-(C21-D21-E21)</f>
        <v>41430</v>
      </c>
    </row>
    <row r="22" spans="1:6" x14ac:dyDescent="0.3">
      <c r="A22" s="2">
        <v>2003</v>
      </c>
      <c r="B22" s="19">
        <f>+B8+D37</f>
        <v>224370</v>
      </c>
      <c r="C22" s="3">
        <v>262780</v>
      </c>
      <c r="D22" s="6">
        <v>9780</v>
      </c>
      <c r="E22" s="4">
        <v>60000</v>
      </c>
      <c r="F22" s="4">
        <f>B22-(C22-D22-E22)</f>
        <v>31370</v>
      </c>
    </row>
    <row r="23" spans="1:6" x14ac:dyDescent="0.3">
      <c r="A23" s="2">
        <v>2004</v>
      </c>
      <c r="B23" s="19">
        <f>+B9+D38</f>
        <v>202420</v>
      </c>
      <c r="C23" s="5">
        <v>252650</v>
      </c>
      <c r="D23" s="6">
        <v>10381</v>
      </c>
      <c r="E23" s="4">
        <v>60000</v>
      </c>
      <c r="F23" s="4">
        <f t="shared" ref="F23:F26" si="2">B23-(C23-D23-E23)</f>
        <v>20151</v>
      </c>
    </row>
    <row r="24" spans="1:6" x14ac:dyDescent="0.3">
      <c r="A24" s="2">
        <v>2005</v>
      </c>
      <c r="B24" s="19">
        <f>+B10+D39</f>
        <v>196240</v>
      </c>
      <c r="C24" s="6">
        <v>253740</v>
      </c>
      <c r="D24" s="6">
        <v>11965</v>
      </c>
      <c r="E24" s="4">
        <v>60000</v>
      </c>
      <c r="F24" s="4">
        <f t="shared" si="2"/>
        <v>14465</v>
      </c>
    </row>
    <row r="25" spans="1:6" x14ac:dyDescent="0.3">
      <c r="A25" s="2">
        <v>2006</v>
      </c>
      <c r="B25" s="19">
        <f>+B11+D40</f>
        <v>183850</v>
      </c>
      <c r="C25" s="6">
        <f>+C11</f>
        <v>228410</v>
      </c>
      <c r="D25" s="6">
        <v>12214</v>
      </c>
      <c r="E25" s="4">
        <v>60000</v>
      </c>
      <c r="F25" s="4">
        <f t="shared" si="2"/>
        <v>27654</v>
      </c>
    </row>
    <row r="26" spans="1:6" ht="15" thickBot="1" x14ac:dyDescent="0.35">
      <c r="A26" s="2">
        <v>2007</v>
      </c>
      <c r="B26" s="19">
        <f>+B12</f>
        <v>244380</v>
      </c>
      <c r="C26" s="6">
        <v>242830</v>
      </c>
      <c r="D26" s="6">
        <v>21933</v>
      </c>
      <c r="E26" s="4">
        <v>0</v>
      </c>
      <c r="F26" s="4">
        <f t="shared" si="2"/>
        <v>23483</v>
      </c>
    </row>
    <row r="27" spans="1:6" ht="15" thickTop="1" x14ac:dyDescent="0.3">
      <c r="A27" s="7" t="s">
        <v>7</v>
      </c>
      <c r="B27" s="8"/>
      <c r="C27" s="9"/>
      <c r="D27" s="8"/>
      <c r="E27" s="8"/>
      <c r="F27" s="10"/>
    </row>
    <row r="28" spans="1:6" x14ac:dyDescent="0.3">
      <c r="A28" s="16" t="s">
        <v>10</v>
      </c>
      <c r="B28" s="5">
        <f>ROUND(+AVERAGE(B21:B25),-1)</f>
        <v>208040</v>
      </c>
      <c r="C28" s="5">
        <f>ROUND(+AVERAGE(C21:C25),-1)</f>
        <v>252700</v>
      </c>
      <c r="D28" s="5">
        <f t="shared" ref="D28:F29" si="3">ROUND(+AVERAGE(D21:D25),-1)</f>
        <v>11670</v>
      </c>
      <c r="E28" s="5">
        <f t="shared" si="3"/>
        <v>60000</v>
      </c>
      <c r="F28" s="11">
        <f t="shared" si="3"/>
        <v>27010</v>
      </c>
    </row>
    <row r="29" spans="1:6" x14ac:dyDescent="0.3">
      <c r="A29" s="16" t="s">
        <v>33</v>
      </c>
      <c r="B29" s="5">
        <f>ROUND(+AVERAGE(B22:B26),-1)</f>
        <v>210250</v>
      </c>
      <c r="C29" s="5">
        <f>ROUND(+AVERAGE(C22:C26),-1)</f>
        <v>248080</v>
      </c>
      <c r="D29" s="5">
        <f t="shared" si="3"/>
        <v>13250</v>
      </c>
      <c r="E29" s="5">
        <f t="shared" si="3"/>
        <v>48000</v>
      </c>
      <c r="F29" s="11">
        <f t="shared" si="3"/>
        <v>23420</v>
      </c>
    </row>
    <row r="30" spans="1:6" x14ac:dyDescent="0.3">
      <c r="A30" s="12"/>
      <c r="B30" s="13"/>
      <c r="C30" s="13"/>
      <c r="D30" s="13"/>
      <c r="E30" s="13"/>
      <c r="F30" s="17"/>
    </row>
    <row r="31" spans="1:6" ht="43.2" customHeight="1" x14ac:dyDescent="0.3">
      <c r="A31" s="59" t="s">
        <v>31</v>
      </c>
      <c r="B31" s="59"/>
      <c r="C31" s="59"/>
      <c r="D31" s="59"/>
      <c r="E31" s="59"/>
      <c r="F31" s="59"/>
    </row>
    <row r="32" spans="1:6" ht="16.95" customHeight="1" x14ac:dyDescent="0.3">
      <c r="A32" s="45"/>
      <c r="B32" s="45"/>
      <c r="C32" s="45"/>
      <c r="D32" s="45"/>
      <c r="E32" s="45"/>
      <c r="F32" s="45"/>
    </row>
    <row r="33" spans="1:6" x14ac:dyDescent="0.3">
      <c r="A33" s="14" t="s">
        <v>35</v>
      </c>
      <c r="B33" s="14"/>
      <c r="E33" s="57"/>
      <c r="F33" s="57"/>
    </row>
    <row r="34" spans="1:6" x14ac:dyDescent="0.3">
      <c r="D34" s="55" t="s">
        <v>29</v>
      </c>
      <c r="E34" s="56"/>
    </row>
    <row r="35" spans="1:6" ht="40.950000000000003" thickBot="1" x14ac:dyDescent="0.35">
      <c r="A35" s="22" t="s">
        <v>2</v>
      </c>
      <c r="B35" s="23" t="s">
        <v>23</v>
      </c>
      <c r="D35" s="23" t="s">
        <v>30</v>
      </c>
      <c r="E35" s="23" t="s">
        <v>0</v>
      </c>
    </row>
    <row r="36" spans="1:6" ht="15" thickTop="1" x14ac:dyDescent="0.3">
      <c r="A36" s="18">
        <v>2002</v>
      </c>
      <c r="B36" s="21">
        <f t="shared" ref="B36:B41" si="4">+F21-F7</f>
        <v>56790</v>
      </c>
      <c r="D36" s="20">
        <f>-ROUND((6000*alloc!D9),-1)</f>
        <v>-3210</v>
      </c>
      <c r="E36" s="20">
        <f>-ROUND((6000*alloc!D10),-1)</f>
        <v>-2790</v>
      </c>
    </row>
    <row r="37" spans="1:6" x14ac:dyDescent="0.3">
      <c r="A37" s="2">
        <v>2003</v>
      </c>
      <c r="B37" s="4">
        <f t="shared" si="4"/>
        <v>56790</v>
      </c>
      <c r="D37" s="6">
        <v>-3210</v>
      </c>
      <c r="E37" s="6">
        <v>-2790</v>
      </c>
    </row>
    <row r="38" spans="1:6" x14ac:dyDescent="0.3">
      <c r="A38" s="2">
        <v>2004</v>
      </c>
      <c r="B38" s="4">
        <f t="shared" si="4"/>
        <v>56790</v>
      </c>
      <c r="D38" s="6">
        <v>-3210</v>
      </c>
      <c r="E38" s="6">
        <v>-2790</v>
      </c>
    </row>
    <row r="39" spans="1:6" x14ac:dyDescent="0.3">
      <c r="A39" s="2">
        <v>2005</v>
      </c>
      <c r="B39" s="4">
        <f t="shared" si="4"/>
        <v>56790</v>
      </c>
      <c r="D39" s="6">
        <v>-3210</v>
      </c>
      <c r="E39" s="6">
        <v>-2790</v>
      </c>
    </row>
    <row r="40" spans="1:6" x14ac:dyDescent="0.3">
      <c r="A40" s="2">
        <v>2006</v>
      </c>
      <c r="B40" s="4">
        <f t="shared" si="4"/>
        <v>56790</v>
      </c>
      <c r="D40" s="6">
        <v>-3210</v>
      </c>
      <c r="E40" s="6">
        <v>-2790</v>
      </c>
    </row>
    <row r="41" spans="1:6" ht="15" thickBot="1" x14ac:dyDescent="0.35">
      <c r="A41" s="2">
        <v>2007</v>
      </c>
      <c r="B41" s="4">
        <f t="shared" si="4"/>
        <v>0</v>
      </c>
      <c r="D41" s="6">
        <v>0</v>
      </c>
      <c r="E41" s="6">
        <v>0</v>
      </c>
    </row>
    <row r="42" spans="1:6" ht="15" thickTop="1" x14ac:dyDescent="0.3">
      <c r="A42" s="7" t="s">
        <v>7</v>
      </c>
      <c r="B42" s="10"/>
    </row>
    <row r="43" spans="1:6" x14ac:dyDescent="0.3">
      <c r="A43" s="16" t="s">
        <v>10</v>
      </c>
      <c r="B43" s="11">
        <f>+F28-F14</f>
        <v>56790</v>
      </c>
    </row>
    <row r="44" spans="1:6" x14ac:dyDescent="0.3">
      <c r="A44" s="16" t="s">
        <v>33</v>
      </c>
      <c r="B44" s="11">
        <f>+F29-F15</f>
        <v>45430</v>
      </c>
    </row>
  </sheetData>
  <mergeCells count="9">
    <mergeCell ref="A1:F1"/>
    <mergeCell ref="A2:F2"/>
    <mergeCell ref="D34:E34"/>
    <mergeCell ref="E33:F33"/>
    <mergeCell ref="A5:F5"/>
    <mergeCell ref="A19:F19"/>
    <mergeCell ref="A31:F31"/>
    <mergeCell ref="A4:F4"/>
    <mergeCell ref="A17:F17"/>
  </mergeCells>
  <printOptions horizontalCentered="1"/>
  <pageMargins left="0.7" right="0.7" top="0.75" bottom="0.75" header="0.3" footer="0.3"/>
  <pageSetup scale="83" orientation="portrait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Normal="100" zoomScaleSheetLayoutView="100" workbookViewId="0">
      <selection activeCell="B17" sqref="B17"/>
    </sheetView>
  </sheetViews>
  <sheetFormatPr defaultRowHeight="14.4" x14ac:dyDescent="0.3"/>
  <cols>
    <col min="2" max="8" width="12.5546875" customWidth="1"/>
  </cols>
  <sheetData>
    <row r="1" spans="1:13" ht="15.75" x14ac:dyDescent="0.25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24"/>
      <c r="K1" s="24"/>
      <c r="L1" s="24"/>
      <c r="M1" s="24"/>
    </row>
    <row r="2" spans="1:13" ht="15" x14ac:dyDescent="0.25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24"/>
      <c r="K2" s="24"/>
      <c r="L2" s="24"/>
      <c r="M2" s="24"/>
    </row>
    <row r="3" spans="1:13" ht="15" x14ac:dyDescent="0.25">
      <c r="A3" s="65" t="s">
        <v>10</v>
      </c>
      <c r="B3" s="65"/>
      <c r="C3" s="65"/>
      <c r="D3" s="65"/>
      <c r="E3" s="65"/>
      <c r="F3" s="65"/>
      <c r="G3" s="65"/>
      <c r="H3" s="65"/>
      <c r="I3" s="65"/>
      <c r="J3" s="24"/>
      <c r="K3" s="24"/>
      <c r="L3" s="24"/>
      <c r="M3" s="24"/>
    </row>
    <row r="4" spans="1:13" ht="1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3">
      <c r="A5" s="66" t="s">
        <v>2</v>
      </c>
      <c r="B5" s="68" t="s">
        <v>11</v>
      </c>
      <c r="C5" s="68" t="s">
        <v>17</v>
      </c>
      <c r="D5" s="62" t="s">
        <v>12</v>
      </c>
      <c r="E5" s="62"/>
      <c r="F5" s="62"/>
      <c r="G5" s="62"/>
      <c r="H5" s="62"/>
      <c r="I5" s="70" t="s">
        <v>19</v>
      </c>
      <c r="J5" s="26"/>
      <c r="K5" s="26"/>
      <c r="L5" s="26"/>
      <c r="M5" s="24"/>
    </row>
    <row r="6" spans="1:13" ht="33" customHeight="1" x14ac:dyDescent="0.3">
      <c r="A6" s="67"/>
      <c r="B6" s="69"/>
      <c r="C6" s="69"/>
      <c r="D6" s="39" t="s">
        <v>13</v>
      </c>
      <c r="E6" s="39" t="s">
        <v>14</v>
      </c>
      <c r="F6" s="39" t="s">
        <v>15</v>
      </c>
      <c r="G6" s="40" t="s">
        <v>16</v>
      </c>
      <c r="H6" s="39" t="s">
        <v>18</v>
      </c>
      <c r="I6" s="71"/>
      <c r="J6" s="26"/>
      <c r="K6" s="27" t="s">
        <v>26</v>
      </c>
      <c r="L6" s="27" t="s">
        <v>27</v>
      </c>
      <c r="M6" s="24"/>
    </row>
    <row r="7" spans="1:13" ht="15" x14ac:dyDescent="0.25">
      <c r="A7" s="31">
        <v>2002</v>
      </c>
      <c r="B7" s="41">
        <f>+C7+H7</f>
        <v>265910</v>
      </c>
      <c r="C7" s="41">
        <v>180438</v>
      </c>
      <c r="D7" s="41">
        <v>30669.064246342015</v>
      </c>
      <c r="E7" s="41">
        <v>43903.486920308722</v>
      </c>
      <c r="F7" s="41">
        <v>3870.6</v>
      </c>
      <c r="G7" s="41">
        <v>7024.7354999999861</v>
      </c>
      <c r="H7" s="41">
        <v>85472</v>
      </c>
      <c r="I7" s="32">
        <f>+H7/B7</f>
        <v>0.32143206348012487</v>
      </c>
      <c r="J7" s="26"/>
      <c r="K7" s="28">
        <f>SUM(D7:G7)</f>
        <v>85467.886666650724</v>
      </c>
      <c r="L7" s="28">
        <f>+K7-H7</f>
        <v>-4.1133333492762176</v>
      </c>
      <c r="M7" s="24"/>
    </row>
    <row r="8" spans="1:13" ht="15" x14ac:dyDescent="0.25">
      <c r="A8" s="33">
        <f>+A7+1</f>
        <v>2003</v>
      </c>
      <c r="B8" s="42">
        <f t="shared" ref="B8:B11" si="0">+C8+H8</f>
        <v>262780</v>
      </c>
      <c r="C8" s="42">
        <v>204164</v>
      </c>
      <c r="D8" s="42">
        <v>25903.851136851139</v>
      </c>
      <c r="E8" s="42">
        <v>24326.722999999998</v>
      </c>
      <c r="F8" s="42">
        <v>4081.8</v>
      </c>
      <c r="G8" s="42">
        <v>4302.0675000000001</v>
      </c>
      <c r="H8" s="42">
        <v>58616</v>
      </c>
      <c r="I8" s="34">
        <f t="shared" ref="I8:I12" si="1">+H8/B8</f>
        <v>0.22306111576223456</v>
      </c>
      <c r="J8" s="26"/>
      <c r="K8" s="28">
        <f t="shared" ref="K8:K11" si="2">SUM(D8:G8)</f>
        <v>58614.441636851137</v>
      </c>
      <c r="L8" s="28">
        <f t="shared" ref="L8:L11" si="3">+K8-H8</f>
        <v>-1.5583631488625542</v>
      </c>
      <c r="M8" s="24"/>
    </row>
    <row r="9" spans="1:13" ht="15" x14ac:dyDescent="0.25">
      <c r="A9" s="33">
        <f t="shared" ref="A9:A11" si="4">+A8+1</f>
        <v>2004</v>
      </c>
      <c r="B9" s="42">
        <f t="shared" si="0"/>
        <v>252650</v>
      </c>
      <c r="C9" s="42">
        <v>213115</v>
      </c>
      <c r="D9" s="42">
        <v>16054.101055766108</v>
      </c>
      <c r="E9" s="42">
        <v>15272.8406</v>
      </c>
      <c r="F9" s="42">
        <v>3105</v>
      </c>
      <c r="G9" s="42">
        <v>5105.5499999999993</v>
      </c>
      <c r="H9" s="42">
        <v>39535</v>
      </c>
      <c r="I9" s="34">
        <f t="shared" si="1"/>
        <v>0.1564812982386701</v>
      </c>
      <c r="J9" s="26"/>
      <c r="K9" s="28">
        <f t="shared" si="2"/>
        <v>39537.491655766105</v>
      </c>
      <c r="L9" s="28">
        <f t="shared" si="3"/>
        <v>2.4916557661053957</v>
      </c>
      <c r="M9" s="24"/>
    </row>
    <row r="10" spans="1:13" ht="15" x14ac:dyDescent="0.25">
      <c r="A10" s="33">
        <f t="shared" si="4"/>
        <v>2005</v>
      </c>
      <c r="B10" s="42">
        <f t="shared" si="0"/>
        <v>253740</v>
      </c>
      <c r="C10" s="42">
        <v>210879</v>
      </c>
      <c r="D10" s="42">
        <v>20643.328960470812</v>
      </c>
      <c r="E10" s="42">
        <v>12277.831400000005</v>
      </c>
      <c r="F10" s="42">
        <v>4104.6000000000004</v>
      </c>
      <c r="G10" s="42">
        <v>5833.7392499999951</v>
      </c>
      <c r="H10" s="42">
        <v>42861</v>
      </c>
      <c r="I10" s="34">
        <f t="shared" si="1"/>
        <v>0.16891700165523765</v>
      </c>
      <c r="J10" s="26"/>
      <c r="K10" s="28">
        <f t="shared" si="2"/>
        <v>42859.499610470812</v>
      </c>
      <c r="L10" s="28">
        <f t="shared" si="3"/>
        <v>-1.5003895291883964</v>
      </c>
      <c r="M10" s="24"/>
    </row>
    <row r="11" spans="1:13" ht="15.75" thickBot="1" x14ac:dyDescent="0.3">
      <c r="A11" s="35">
        <f t="shared" si="4"/>
        <v>2006</v>
      </c>
      <c r="B11" s="43">
        <f t="shared" si="0"/>
        <v>228409.53200000001</v>
      </c>
      <c r="C11" s="43">
        <v>198412</v>
      </c>
      <c r="D11" s="43">
        <v>12275</v>
      </c>
      <c r="E11" s="43">
        <v>11366.012000000001</v>
      </c>
      <c r="F11" s="43">
        <v>2650.8</v>
      </c>
      <c r="G11" s="43">
        <v>3705.7199999999948</v>
      </c>
      <c r="H11" s="43">
        <f>SUM(D11:G11)</f>
        <v>29997.531999999996</v>
      </c>
      <c r="I11" s="36">
        <f t="shared" si="1"/>
        <v>0.13133222478648568</v>
      </c>
      <c r="J11" s="26"/>
      <c r="K11" s="28">
        <f t="shared" si="2"/>
        <v>29997.531999999996</v>
      </c>
      <c r="L11" s="28">
        <f t="shared" si="3"/>
        <v>0</v>
      </c>
      <c r="M11" s="24"/>
    </row>
    <row r="12" spans="1:13" ht="15.75" thickTop="1" x14ac:dyDescent="0.25">
      <c r="A12" s="37" t="s">
        <v>32</v>
      </c>
      <c r="B12" s="44">
        <f>AVERAGE(B7:B11)</f>
        <v>252697.90640000004</v>
      </c>
      <c r="C12" s="44">
        <f t="shared" ref="C12:H12" si="5">AVERAGE(C7:C11)</f>
        <v>201401.60000000001</v>
      </c>
      <c r="D12" s="44">
        <f t="shared" si="5"/>
        <v>21109.069079886016</v>
      </c>
      <c r="E12" s="44">
        <f t="shared" si="5"/>
        <v>21429.378784061748</v>
      </c>
      <c r="F12" s="44">
        <f t="shared" si="5"/>
        <v>3562.56</v>
      </c>
      <c r="G12" s="44">
        <f t="shared" si="5"/>
        <v>5194.3624499999951</v>
      </c>
      <c r="H12" s="44">
        <f t="shared" si="5"/>
        <v>51296.306400000001</v>
      </c>
      <c r="I12" s="38">
        <f t="shared" si="1"/>
        <v>0.20299458405010354</v>
      </c>
      <c r="J12" s="26"/>
      <c r="K12" s="26"/>
      <c r="L12" s="26"/>
      <c r="M12" s="24"/>
    </row>
    <row r="13" spans="1:13" ht="15" x14ac:dyDescent="0.25">
      <c r="A13" s="26"/>
      <c r="B13" s="29"/>
      <c r="C13" s="29"/>
      <c r="D13" s="29"/>
      <c r="E13" s="29"/>
      <c r="F13" s="29"/>
      <c r="G13" s="29"/>
      <c r="H13" s="29"/>
      <c r="I13" s="26"/>
      <c r="J13" s="26"/>
      <c r="K13" s="26"/>
      <c r="L13" s="26"/>
      <c r="M13" s="24"/>
    </row>
    <row r="14" spans="1:13" ht="15" x14ac:dyDescent="0.25">
      <c r="A14" s="26"/>
      <c r="B14" s="29"/>
      <c r="C14" s="29"/>
      <c r="D14" s="29"/>
      <c r="E14" s="29"/>
      <c r="F14" s="29"/>
      <c r="G14" s="29"/>
      <c r="H14" s="29"/>
      <c r="I14" s="26"/>
      <c r="J14" s="26"/>
      <c r="K14" s="26"/>
      <c r="L14" s="26"/>
      <c r="M14" s="24"/>
    </row>
    <row r="15" spans="1:13" x14ac:dyDescent="0.3">
      <c r="A15" s="26" t="s">
        <v>20</v>
      </c>
      <c r="B15" s="61" t="s">
        <v>51</v>
      </c>
      <c r="C15" s="61"/>
      <c r="D15" s="61"/>
      <c r="E15" s="61"/>
      <c r="F15" s="61"/>
      <c r="G15" s="61"/>
      <c r="H15" s="61"/>
      <c r="I15" s="61"/>
      <c r="J15" s="26"/>
      <c r="K15" s="26"/>
      <c r="L15" s="26"/>
      <c r="M15" s="24"/>
    </row>
    <row r="16" spans="1:13" x14ac:dyDescent="0.3">
      <c r="A16" s="26"/>
      <c r="B16" s="61"/>
      <c r="C16" s="61"/>
      <c r="D16" s="61"/>
      <c r="E16" s="61"/>
      <c r="F16" s="61"/>
      <c r="G16" s="61"/>
      <c r="H16" s="61"/>
      <c r="I16" s="61"/>
      <c r="J16" s="26"/>
      <c r="K16" s="28"/>
      <c r="L16" s="28"/>
      <c r="M16" s="24"/>
    </row>
    <row r="17" spans="1:13" ht="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8"/>
      <c r="L17" s="28"/>
      <c r="M17" s="24"/>
    </row>
    <row r="18" spans="1:13" ht="15" x14ac:dyDescent="0.25">
      <c r="A18" s="26" t="s">
        <v>49</v>
      </c>
      <c r="B18" s="26" t="s">
        <v>50</v>
      </c>
      <c r="C18" s="26"/>
      <c r="D18" s="26"/>
      <c r="E18" s="26"/>
      <c r="F18" s="26"/>
      <c r="G18" s="26"/>
      <c r="H18" s="26"/>
      <c r="I18" s="26"/>
      <c r="J18" s="26"/>
      <c r="K18" s="28"/>
      <c r="L18" s="28"/>
      <c r="M18" s="24"/>
    </row>
    <row r="19" spans="1:13" ht="15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8"/>
      <c r="L19" s="28"/>
      <c r="M19" s="24"/>
    </row>
    <row r="20" spans="1:13" ht="15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8"/>
      <c r="L20" s="28"/>
      <c r="M20" s="24"/>
    </row>
    <row r="21" spans="1:13" ht="15" x14ac:dyDescent="0.25">
      <c r="A21" s="26" t="s">
        <v>25</v>
      </c>
      <c r="B21" s="26" t="s">
        <v>28</v>
      </c>
      <c r="C21" s="26"/>
      <c r="D21" s="26"/>
      <c r="E21" s="30">
        <v>41661</v>
      </c>
      <c r="F21" s="26"/>
      <c r="G21" s="26"/>
      <c r="H21" s="26"/>
      <c r="I21" s="26"/>
      <c r="J21" s="26"/>
      <c r="K21" s="28"/>
      <c r="L21" s="28"/>
      <c r="M21" s="24"/>
    </row>
    <row r="22" spans="1:13" ht="15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25"/>
      <c r="M22" s="24"/>
    </row>
    <row r="23" spans="1:13" ht="15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4"/>
    </row>
  </sheetData>
  <mergeCells count="9">
    <mergeCell ref="B15:I16"/>
    <mergeCell ref="D5:H5"/>
    <mergeCell ref="A1:I1"/>
    <mergeCell ref="A2:I2"/>
    <mergeCell ref="A3:I3"/>
    <mergeCell ref="A5:A6"/>
    <mergeCell ref="B5:B6"/>
    <mergeCell ref="C5:C6"/>
    <mergeCell ref="I5:I6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alloc</vt:lpstr>
      <vt:lpstr>table3</vt:lpstr>
      <vt:lpstr>tbl4</vt:lpstr>
      <vt:lpstr>table3!Print_Area</vt:lpstr>
      <vt:lpstr>'tbl4'!Print_Area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none</cp:lastModifiedBy>
  <cp:lastPrinted>2014-01-24T18:41:43Z</cp:lastPrinted>
  <dcterms:created xsi:type="dcterms:W3CDTF">2014-01-14T15:35:21Z</dcterms:created>
  <dcterms:modified xsi:type="dcterms:W3CDTF">2014-01-24T18:42:12Z</dcterms:modified>
</cp:coreProperties>
</file>