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bookViews>
  <sheets>
    <sheet name="tables(1-3) Figures (1-2) AppA1" sheetId="4" r:id="rId1"/>
    <sheet name="Figure 3" sheetId="1" r:id="rId2"/>
    <sheet name="appA2" sheetId="2" r:id="rId3"/>
  </sheets>
  <definedNames>
    <definedName name="_xlnm.Print_Area" localSheetId="2">appA2!$B$2:$K$68</definedName>
    <definedName name="_xlnm.Print_Area" localSheetId="1">'Figure 3'!$U$32:$AF$65</definedName>
    <definedName name="_xlnm.Print_Area" localSheetId="0">'tables(1-3) Figures (1-2) AppA1'!$F$44:$L$141</definedName>
    <definedName name="_xlnm.Print_Titles" localSheetId="2">appA2!$2:$2</definedName>
  </definedNames>
  <calcPr calcId="125725"/>
</workbook>
</file>

<file path=xl/calcChain.xml><?xml version="1.0" encoding="utf-8"?>
<calcChain xmlns="http://schemas.openxmlformats.org/spreadsheetml/2006/main">
  <c r="AG25" i="1"/>
  <c r="X20"/>
  <c r="AA28"/>
  <c r="AA27"/>
  <c r="AA26"/>
  <c r="I65" i="2"/>
  <c r="I66"/>
  <c r="H66"/>
  <c r="G66"/>
  <c r="F66"/>
  <c r="E66"/>
  <c r="D66"/>
  <c r="C66"/>
  <c r="I64"/>
  <c r="I63"/>
  <c r="I62"/>
  <c r="I61"/>
  <c r="I60"/>
  <c r="G65"/>
  <c r="G64"/>
  <c r="G63"/>
  <c r="G62"/>
  <c r="G61"/>
  <c r="G60"/>
  <c r="C52"/>
  <c r="K39"/>
  <c r="K38"/>
  <c r="K37"/>
  <c r="K36"/>
  <c r="K35"/>
  <c r="K34"/>
  <c r="I27"/>
  <c r="I26"/>
  <c r="I25"/>
  <c r="I24"/>
  <c r="I23"/>
  <c r="I22"/>
  <c r="J15"/>
  <c r="J14"/>
  <c r="J13"/>
  <c r="J12"/>
  <c r="J11"/>
  <c r="J10"/>
  <c r="J40"/>
  <c r="I40"/>
  <c r="H40"/>
  <c r="G40"/>
  <c r="F40"/>
  <c r="E40"/>
  <c r="D40"/>
  <c r="C40"/>
  <c r="I39"/>
  <c r="I38"/>
  <c r="I37"/>
  <c r="I36"/>
  <c r="I35"/>
  <c r="I34"/>
  <c r="I28"/>
  <c r="H28"/>
  <c r="G28"/>
  <c r="F28"/>
  <c r="E28"/>
  <c r="D28"/>
  <c r="C28"/>
  <c r="G27"/>
  <c r="G26"/>
  <c r="G25"/>
  <c r="G24"/>
  <c r="G23"/>
  <c r="G22"/>
  <c r="J16"/>
  <c r="I16"/>
  <c r="H16"/>
  <c r="G16"/>
  <c r="F16"/>
  <c r="E16"/>
  <c r="D16"/>
  <c r="C16"/>
  <c r="H15"/>
  <c r="H14"/>
  <c r="H13"/>
  <c r="H12"/>
  <c r="H11"/>
  <c r="H10"/>
  <c r="AE47" i="4"/>
  <c r="AB47"/>
  <c r="AA47"/>
  <c r="AG47" s="1"/>
  <c r="X20" s="1"/>
  <c r="AE46"/>
  <c r="AB46"/>
  <c r="AA46"/>
  <c r="AG46" s="1"/>
  <c r="X9" s="1"/>
  <c r="AG45"/>
  <c r="C58" s="1"/>
  <c r="AD45"/>
  <c r="AF45" s="1"/>
  <c r="B58" s="1"/>
  <c r="AG44"/>
  <c r="C57" s="1"/>
  <c r="AF44"/>
  <c r="B57" s="1"/>
  <c r="AD44"/>
  <c r="AG43"/>
  <c r="C56" s="1"/>
  <c r="AD43"/>
  <c r="AF43" s="1"/>
  <c r="B56" s="1"/>
  <c r="AG42"/>
  <c r="C55" s="1"/>
  <c r="AF42"/>
  <c r="B55" s="1"/>
  <c r="AD42"/>
  <c r="AG41"/>
  <c r="C54" s="1"/>
  <c r="AD41"/>
  <c r="AD47" s="1"/>
  <c r="AG40"/>
  <c r="C53" s="1"/>
  <c r="AD40"/>
  <c r="AD46" s="1"/>
  <c r="AE36"/>
  <c r="AB36"/>
  <c r="AA36"/>
  <c r="AG36" s="1"/>
  <c r="X19" s="1"/>
  <c r="AE35"/>
  <c r="AB35"/>
  <c r="AA35"/>
  <c r="AG35" s="1"/>
  <c r="X8" s="1"/>
  <c r="AG34"/>
  <c r="C50" s="1"/>
  <c r="AD34"/>
  <c r="AF34" s="1"/>
  <c r="B50" s="1"/>
  <c r="AG33"/>
  <c r="C49" s="1"/>
  <c r="AD33"/>
  <c r="AF33" s="1"/>
  <c r="B49" s="1"/>
  <c r="AG32"/>
  <c r="C48" s="1"/>
  <c r="AD32"/>
  <c r="AF32" s="1"/>
  <c r="B48" s="1"/>
  <c r="AG31"/>
  <c r="C47" s="1"/>
  <c r="AD31"/>
  <c r="AF31" s="1"/>
  <c r="B47" s="1"/>
  <c r="AG30"/>
  <c r="C46" s="1"/>
  <c r="AD30"/>
  <c r="AD36" s="1"/>
  <c r="AG29"/>
  <c r="C45" s="1"/>
  <c r="AD29"/>
  <c r="AD35" s="1"/>
  <c r="AE25"/>
  <c r="AB25"/>
  <c r="AA25"/>
  <c r="AG25" s="1"/>
  <c r="X18" s="1"/>
  <c r="AE24"/>
  <c r="AB24"/>
  <c r="AA24"/>
  <c r="AG24" s="1"/>
  <c r="X7" s="1"/>
  <c r="AG23"/>
  <c r="C34" s="1"/>
  <c r="AD23"/>
  <c r="AF23" s="1"/>
  <c r="B34" s="1"/>
  <c r="AG22"/>
  <c r="C33" s="1"/>
  <c r="AD22"/>
  <c r="AF22" s="1"/>
  <c r="B33" s="1"/>
  <c r="AG21"/>
  <c r="C32" s="1"/>
  <c r="AD21"/>
  <c r="AF21" s="1"/>
  <c r="B32" s="1"/>
  <c r="AG20"/>
  <c r="C31" s="1"/>
  <c r="AD20"/>
  <c r="AF20" s="1"/>
  <c r="B31" s="1"/>
  <c r="V20"/>
  <c r="S20"/>
  <c r="R20"/>
  <c r="AG19"/>
  <c r="C30" s="1"/>
  <c r="AD19"/>
  <c r="AD25" s="1"/>
  <c r="V19"/>
  <c r="S19"/>
  <c r="R19"/>
  <c r="AG18"/>
  <c r="C29" s="1"/>
  <c r="AD18"/>
  <c r="AD24" s="1"/>
  <c r="V18"/>
  <c r="S18"/>
  <c r="R18"/>
  <c r="AE15"/>
  <c r="V17" s="1"/>
  <c r="AB15"/>
  <c r="S17" s="1"/>
  <c r="AA15"/>
  <c r="R17" s="1"/>
  <c r="AE14"/>
  <c r="AB14"/>
  <c r="AA14"/>
  <c r="AG14" s="1"/>
  <c r="X6" s="1"/>
  <c r="AG13"/>
  <c r="C42" s="1"/>
  <c r="AD13"/>
  <c r="AF13" s="1"/>
  <c r="B42" s="1"/>
  <c r="L13"/>
  <c r="K13"/>
  <c r="N13" s="1"/>
  <c r="D13"/>
  <c r="C13"/>
  <c r="F13" s="1"/>
  <c r="AG12"/>
  <c r="C41" s="1"/>
  <c r="AD12"/>
  <c r="AF12" s="1"/>
  <c r="B41" s="1"/>
  <c r="L12"/>
  <c r="K12"/>
  <c r="N12" s="1"/>
  <c r="D12"/>
  <c r="C12"/>
  <c r="F12" s="1"/>
  <c r="AG11"/>
  <c r="C40" s="1"/>
  <c r="AF11"/>
  <c r="B40" s="1"/>
  <c r="AD11"/>
  <c r="N11"/>
  <c r="C23" s="1"/>
  <c r="F11"/>
  <c r="B23" s="1"/>
  <c r="AG10"/>
  <c r="C39" s="1"/>
  <c r="AF10"/>
  <c r="B39" s="1"/>
  <c r="AD10"/>
  <c r="N10"/>
  <c r="C22" s="1"/>
  <c r="F10"/>
  <c r="B22" s="1"/>
  <c r="AG9"/>
  <c r="C38" s="1"/>
  <c r="AF9"/>
  <c r="B38" s="1"/>
  <c r="AD9"/>
  <c r="AD15" s="1"/>
  <c r="V9"/>
  <c r="S9"/>
  <c r="R9"/>
  <c r="N9"/>
  <c r="C21" s="1"/>
  <c r="F9"/>
  <c r="B21" s="1"/>
  <c r="AG8"/>
  <c r="C37" s="1"/>
  <c r="AF8"/>
  <c r="B37" s="1"/>
  <c r="AD8"/>
  <c r="AD14" s="1"/>
  <c r="V8"/>
  <c r="S8"/>
  <c r="R8"/>
  <c r="N8"/>
  <c r="C20" s="1"/>
  <c r="F8"/>
  <c r="B20" s="1"/>
  <c r="V7"/>
  <c r="S7"/>
  <c r="R7"/>
  <c r="N7"/>
  <c r="C19" s="1"/>
  <c r="F7"/>
  <c r="B19" s="1"/>
  <c r="V6"/>
  <c r="S6"/>
  <c r="R6"/>
  <c r="N6"/>
  <c r="C18" s="1"/>
  <c r="F6"/>
  <c r="B18" s="1"/>
  <c r="J50" i="1"/>
  <c r="K50"/>
  <c r="AA25"/>
  <c r="H50"/>
  <c r="F50"/>
  <c r="E50"/>
  <c r="D50"/>
  <c r="C50"/>
  <c r="M27"/>
  <c r="X21" s="1"/>
  <c r="L27"/>
  <c r="J27"/>
  <c r="H27"/>
  <c r="G27"/>
  <c r="F27"/>
  <c r="E27"/>
  <c r="D27"/>
  <c r="C27"/>
  <c r="C26"/>
  <c r="N24"/>
  <c r="N23"/>
  <c r="N22"/>
  <c r="N21"/>
  <c r="N20"/>
  <c r="N19"/>
  <c r="N18"/>
  <c r="N17"/>
  <c r="N16"/>
  <c r="N15"/>
  <c r="N14"/>
  <c r="N13"/>
  <c r="N12"/>
  <c r="N11"/>
  <c r="H49"/>
  <c r="F49"/>
  <c r="D49"/>
  <c r="C49"/>
  <c r="K49"/>
  <c r="AG26" s="1"/>
  <c r="J49"/>
  <c r="G41"/>
  <c r="I41" s="1"/>
  <c r="G40"/>
  <c r="I40" s="1"/>
  <c r="G39"/>
  <c r="I39" s="1"/>
  <c r="G38"/>
  <c r="I38" s="1"/>
  <c r="G37"/>
  <c r="I37" s="1"/>
  <c r="G36"/>
  <c r="I36" s="1"/>
  <c r="G35"/>
  <c r="I35" s="1"/>
  <c r="G34"/>
  <c r="I34" s="1"/>
  <c r="M26"/>
  <c r="AD21" s="1"/>
  <c r="I18"/>
  <c r="K18" s="1"/>
  <c r="L41" s="1"/>
  <c r="M41" s="1"/>
  <c r="I17"/>
  <c r="K17" s="1"/>
  <c r="L40" s="1"/>
  <c r="M40" s="1"/>
  <c r="I16"/>
  <c r="K16" s="1"/>
  <c r="L39" s="1"/>
  <c r="M39" s="1"/>
  <c r="I15"/>
  <c r="K15" s="1"/>
  <c r="L38" s="1"/>
  <c r="M38" s="1"/>
  <c r="I14"/>
  <c r="K14" s="1"/>
  <c r="L37" s="1"/>
  <c r="M37" s="1"/>
  <c r="I13"/>
  <c r="K13" s="1"/>
  <c r="L36" s="1"/>
  <c r="M36" s="1"/>
  <c r="I12"/>
  <c r="K12" s="1"/>
  <c r="L35" s="1"/>
  <c r="M35" s="1"/>
  <c r="I11"/>
  <c r="K11" s="1"/>
  <c r="L26"/>
  <c r="AD20" s="1"/>
  <c r="J26"/>
  <c r="G26"/>
  <c r="H26"/>
  <c r="F26"/>
  <c r="E26"/>
  <c r="D26"/>
  <c r="B35"/>
  <c r="B36" s="1"/>
  <c r="B37" s="1"/>
  <c r="B38" s="1"/>
  <c r="B39" s="1"/>
  <c r="B40" s="1"/>
  <c r="B41" s="1"/>
  <c r="B12"/>
  <c r="B13" s="1"/>
  <c r="B14" s="1"/>
  <c r="B15" s="1"/>
  <c r="B16" s="1"/>
  <c r="B17" s="1"/>
  <c r="B18" s="1"/>
  <c r="G43"/>
  <c r="G44"/>
  <c r="G45"/>
  <c r="G46"/>
  <c r="G47"/>
  <c r="G42"/>
  <c r="I19"/>
  <c r="I20"/>
  <c r="I21"/>
  <c r="I22"/>
  <c r="I23"/>
  <c r="I24"/>
  <c r="I47"/>
  <c r="I46"/>
  <c r="I45"/>
  <c r="I44"/>
  <c r="I43"/>
  <c r="B43"/>
  <c r="B44" s="1"/>
  <c r="B45" s="1"/>
  <c r="B46" s="1"/>
  <c r="B47" s="1"/>
  <c r="K23"/>
  <c r="L46" s="1"/>
  <c r="M46" s="1"/>
  <c r="N46" s="1"/>
  <c r="K22"/>
  <c r="L45" s="1"/>
  <c r="K21"/>
  <c r="L44" s="1"/>
  <c r="M44" s="1"/>
  <c r="N44" s="1"/>
  <c r="K20"/>
  <c r="L43" s="1"/>
  <c r="M43" s="1"/>
  <c r="N43" s="1"/>
  <c r="B20"/>
  <c r="B21" s="1"/>
  <c r="B22" s="1"/>
  <c r="B23" s="1"/>
  <c r="B24" s="1"/>
  <c r="K40" i="2" l="1"/>
  <c r="K19" i="1"/>
  <c r="K26" s="1"/>
  <c r="AC19" s="1"/>
  <c r="I42"/>
  <c r="I49" s="1"/>
  <c r="AF24" s="1"/>
  <c r="N27"/>
  <c r="N26"/>
  <c r="M45"/>
  <c r="N45" s="1"/>
  <c r="L49"/>
  <c r="AF25" i="4"/>
  <c r="W18" s="1"/>
  <c r="U18"/>
  <c r="AF14"/>
  <c r="W6" s="1"/>
  <c r="U6"/>
  <c r="U17"/>
  <c r="AF15"/>
  <c r="W17" s="1"/>
  <c r="AF24"/>
  <c r="W7" s="1"/>
  <c r="U7"/>
  <c r="AF35"/>
  <c r="W8" s="1"/>
  <c r="U8"/>
  <c r="AF36"/>
  <c r="W19" s="1"/>
  <c r="U19"/>
  <c r="AF46"/>
  <c r="W9" s="1"/>
  <c r="U9"/>
  <c r="AF47"/>
  <c r="W20" s="1"/>
  <c r="U20"/>
  <c r="AG15"/>
  <c r="X17" s="1"/>
  <c r="AF18"/>
  <c r="B29" s="1"/>
  <c r="AF29"/>
  <c r="B45" s="1"/>
  <c r="AF40"/>
  <c r="B53" s="1"/>
  <c r="AF19"/>
  <c r="B30" s="1"/>
  <c r="AF30"/>
  <c r="B46" s="1"/>
  <c r="AF41"/>
  <c r="B54" s="1"/>
  <c r="L34" i="1"/>
  <c r="I50"/>
  <c r="Z24" s="1"/>
  <c r="G50"/>
  <c r="I27"/>
  <c r="K27"/>
  <c r="W19" s="1"/>
  <c r="M34"/>
  <c r="M50" s="1"/>
  <c r="O11"/>
  <c r="L42"/>
  <c r="M42" s="1"/>
  <c r="N42" s="1"/>
  <c r="I26"/>
  <c r="G49"/>
  <c r="N36"/>
  <c r="N38"/>
  <c r="N40"/>
  <c r="N37"/>
  <c r="N39"/>
  <c r="N41"/>
  <c r="O13"/>
  <c r="O15"/>
  <c r="O17"/>
  <c r="O19"/>
  <c r="O21"/>
  <c r="O23"/>
  <c r="N35"/>
  <c r="O12"/>
  <c r="O14"/>
  <c r="O16"/>
  <c r="O18"/>
  <c r="O20"/>
  <c r="O22"/>
  <c r="K24"/>
  <c r="L50" l="1"/>
  <c r="N34"/>
  <c r="M49"/>
  <c r="AG27"/>
  <c r="N50"/>
  <c r="N49"/>
  <c r="Q49" s="1"/>
  <c r="AG28" s="1"/>
  <c r="Q50"/>
  <c r="O27"/>
  <c r="Q27" s="1"/>
  <c r="X22" s="1"/>
  <c r="L47"/>
  <c r="O24"/>
  <c r="O26"/>
  <c r="AD22" l="1"/>
  <c r="Q26"/>
  <c r="M47"/>
  <c r="N47" l="1"/>
</calcChain>
</file>

<file path=xl/sharedStrings.xml><?xml version="1.0" encoding="utf-8"?>
<sst xmlns="http://schemas.openxmlformats.org/spreadsheetml/2006/main" count="292" uniqueCount="118">
  <si>
    <t>Year</t>
  </si>
  <si>
    <t>North Fork</t>
  </si>
  <si>
    <t>Arikaree</t>
  </si>
  <si>
    <t>South Fork</t>
  </si>
  <si>
    <t>Mainstem</t>
  </si>
  <si>
    <t>Haigler Canal</t>
  </si>
  <si>
    <t>Non Federal Canals</t>
  </si>
  <si>
    <t>Small Pumps</t>
  </si>
  <si>
    <t>M&amp;I</t>
  </si>
  <si>
    <t>Non-Federal Reservoir Evap</t>
  </si>
  <si>
    <t>Ground Water CBCU</t>
  </si>
  <si>
    <t>Surface Water CBCU</t>
  </si>
  <si>
    <t>Total CBCU</t>
  </si>
  <si>
    <t>Total SW CBCU</t>
  </si>
  <si>
    <t>Hale Ditch</t>
  </si>
  <si>
    <t>Bonny Reservoir Evap</t>
  </si>
  <si>
    <t>Colorado's Republican River CBCU</t>
  </si>
  <si>
    <t>2003-2007</t>
  </si>
  <si>
    <t>Total Allocation</t>
  </si>
  <si>
    <t>Total Unallocated Supply</t>
  </si>
  <si>
    <t>Total Available Supply</t>
  </si>
  <si>
    <t>Available Supply - CBCU</t>
  </si>
  <si>
    <t>Unused Allocation from Colorado</t>
  </si>
  <si>
    <t>Chart Data</t>
  </si>
  <si>
    <t>Allocation</t>
  </si>
  <si>
    <t>Unallocated Supply</t>
  </si>
  <si>
    <t>Overuse</t>
  </si>
  <si>
    <t>B</t>
  </si>
  <si>
    <t>D</t>
  </si>
  <si>
    <t>E</t>
  </si>
  <si>
    <t>F</t>
  </si>
  <si>
    <t>H</t>
  </si>
  <si>
    <t>I</t>
  </si>
  <si>
    <t>J</t>
  </si>
  <si>
    <t xml:space="preserve">L </t>
  </si>
  <si>
    <t>M</t>
  </si>
  <si>
    <t>N</t>
  </si>
  <si>
    <t>Unused from Colorado</t>
  </si>
  <si>
    <t>Axis</t>
  </si>
  <si>
    <t>South Fork of the Republican River</t>
  </si>
  <si>
    <t>P</t>
  </si>
  <si>
    <t>Q</t>
  </si>
  <si>
    <t>Colorado</t>
  </si>
  <si>
    <t>Kansas</t>
  </si>
  <si>
    <t>CBCU</t>
  </si>
  <si>
    <t>1995 - 2001</t>
  </si>
  <si>
    <t>1995-2001</t>
  </si>
  <si>
    <t>2003 - 2007</t>
  </si>
  <si>
    <t>Averages</t>
  </si>
  <si>
    <t>acre-ft</t>
  </si>
  <si>
    <t>Appendix A-2</t>
  </si>
  <si>
    <t>Average</t>
  </si>
  <si>
    <t>Kansas' South Fork CBCU</t>
  </si>
  <si>
    <t>Figure 3</t>
  </si>
  <si>
    <t>Comparison of CBCU and Available Supply for Colorado and Kansas</t>
  </si>
  <si>
    <t>Source:  RRCA accounting spreadsheets</t>
  </si>
  <si>
    <t>average acre-ft / yr</t>
  </si>
  <si>
    <t>Table 2-A</t>
  </si>
  <si>
    <t>Table 1</t>
  </si>
  <si>
    <t>Table 3</t>
  </si>
  <si>
    <t>Table 4A of the Accounting Procedures</t>
  </si>
  <si>
    <t>Appendix A-1</t>
  </si>
  <si>
    <t>Table 3A of the Accounting Procedures</t>
  </si>
  <si>
    <t>Table 5A of the Accounting Procedures</t>
  </si>
  <si>
    <t>(avg 2003-2007)</t>
  </si>
  <si>
    <t>Colorado Sub-basin Accounting Detail</t>
  </si>
  <si>
    <t>Table 3A: Colorado's Five-Year Average Allocation and CBCU</t>
  </si>
  <si>
    <t>Table 5A: Colorado's Compliance During Water-Short Year Administration</t>
  </si>
  <si>
    <t xml:space="preserve">Table 4A: Colorado's Sub-Basin Non-impairment Compliance </t>
  </si>
  <si>
    <t>(1)</t>
  </si>
  <si>
    <t>(2)</t>
  </si>
  <si>
    <t>(3)</t>
  </si>
  <si>
    <t>(4)</t>
  </si>
  <si>
    <t>(5)</t>
  </si>
  <si>
    <t>(6)</t>
  </si>
  <si>
    <t>(7)</t>
  </si>
  <si>
    <t>(8)</t>
  </si>
  <si>
    <t>Computed Beneficial Consumptive Use</t>
  </si>
  <si>
    <t>Imported Water Supply Credit</t>
  </si>
  <si>
    <t>Allocation - (CBCU - IWS Credit)</t>
  </si>
  <si>
    <t>Allocation - Allocation Beaver</t>
  </si>
  <si>
    <t>Computed Beneficial Consumptive Use - CBCU Beaver</t>
  </si>
  <si>
    <t>Imported Water Supply Credit - IWS Beaver</t>
  </si>
  <si>
    <t>Basin</t>
  </si>
  <si>
    <t>Allocation (Five-year Average)</t>
  </si>
  <si>
    <t>Unallocated Supply (Five-year Average)</t>
  </si>
  <si>
    <t>Imported Water Supply Credit (Five-year Average)</t>
  </si>
  <si>
    <t>Computed Beneficial Consumptive Use (Five-year Average)</t>
  </si>
  <si>
    <t>Allocation - CBCU</t>
  </si>
  <si>
    <t>Basin / Year</t>
  </si>
  <si>
    <t xml:space="preserve">Imported Water Supply Credit </t>
  </si>
  <si>
    <t xml:space="preserve">Computed Beneficial Consumptive Use </t>
  </si>
  <si>
    <t>NA</t>
  </si>
  <si>
    <t>Beaver</t>
  </si>
  <si>
    <t>2003 - 2007 avg.</t>
  </si>
  <si>
    <t>Table 2-B</t>
  </si>
  <si>
    <t>2004 - 2008 avg.</t>
  </si>
  <si>
    <t xml:space="preserve"> (avg 2004-2008)</t>
  </si>
  <si>
    <t>Table 4A: Colorado's Sub-Basin Non-impairment Compliance</t>
  </si>
  <si>
    <t>Graph Data</t>
  </si>
  <si>
    <t>Statewide</t>
  </si>
  <si>
    <t>Overuse (Water-Short Year Administration)</t>
  </si>
  <si>
    <t>Figure 1</t>
  </si>
  <si>
    <t>Amount Colorado Exceeded Compact Allocation</t>
  </si>
  <si>
    <t>Statewide Overuse</t>
  </si>
  <si>
    <t>2003 - 2008</t>
  </si>
  <si>
    <t xml:space="preserve">CBCU - </t>
  </si>
  <si>
    <t>Sub-basin</t>
  </si>
  <si>
    <t>Available Supply</t>
  </si>
  <si>
    <r>
      <rPr>
        <b/>
        <u/>
        <sz val="11"/>
        <rFont val="Calibri"/>
        <family val="2"/>
        <scheme val="minor"/>
      </rPr>
      <t>Note:</t>
    </r>
    <r>
      <rPr>
        <sz val="11"/>
        <rFont val="Calibri"/>
        <family val="2"/>
        <scheme val="minor"/>
      </rPr>
      <t xml:space="preserve">  Overuse equals the amount that Colorado's CBCU exceeded their Allocation.  The graph shows the results from Tables 3A and 5A of the Accounting Procedures.  2007 was under Water-Short Year Administration.</t>
    </r>
  </si>
  <si>
    <t>Figure 2(A-D)</t>
  </si>
  <si>
    <t>Sub-Basin Non-impairment Overuse</t>
  </si>
  <si>
    <t>2-A:  Arikaree</t>
  </si>
  <si>
    <r>
      <t>Notes:</t>
    </r>
    <r>
      <rPr>
        <sz val="10"/>
        <rFont val="Calibri"/>
        <family val="2"/>
        <scheme val="minor"/>
      </rPr>
      <t xml:space="preserve">  Total Available Supply (5) is the sum of Colorado's allocation (2) and the unallocated supply (3).  Column (8) is not part of Table 4A and was added by Kansas.  It is the difference between Colum (1) and Column (6).</t>
    </r>
  </si>
  <si>
    <t>2-B:  North Fork</t>
  </si>
  <si>
    <r>
      <rPr>
        <b/>
        <u/>
        <sz val="11"/>
        <rFont val="Calibri"/>
        <family val="2"/>
        <scheme val="minor"/>
      </rPr>
      <t>Note:</t>
    </r>
    <r>
      <rPr>
        <sz val="11"/>
        <rFont val="Calibri"/>
        <family val="2"/>
        <scheme val="minor"/>
      </rPr>
      <t xml:space="preserve">  The graph shows the annual results from Table 4A of the Accounting Procedures (see Appendix A-1).  Available Supply is the sum of Colorado's allocation and the unallocated supply.  The allocation is Colorado's percent of the computed water supply in the specific sub-basin. </t>
    </r>
  </si>
  <si>
    <t>2-C:  South Fork</t>
  </si>
  <si>
    <t>2-D:  Beaver</t>
  </si>
</sst>
</file>

<file path=xl/styles.xml><?xml version="1.0" encoding="utf-8"?>
<styleSheet xmlns="http://schemas.openxmlformats.org/spreadsheetml/2006/main">
  <numFmts count="1">
    <numFmt numFmtId="41" formatCode="_(* #,##0_);_(* \(#,##0\);_(* &quot;-&quot;_);_(@_)"/>
  </numFmts>
  <fonts count="22">
    <font>
      <sz val="11"/>
      <color theme="1"/>
      <name val="Calibri"/>
      <family val="2"/>
      <scheme val="minor"/>
    </font>
    <font>
      <sz val="11"/>
      <color theme="1"/>
      <name val="Calibri"/>
      <family val="2"/>
      <scheme val="minor"/>
    </font>
    <font>
      <b/>
      <sz val="12"/>
      <color theme="1"/>
      <name val="Calibri"/>
      <family val="2"/>
      <scheme val="minor"/>
    </font>
    <font>
      <b/>
      <u/>
      <sz val="14"/>
      <color theme="1"/>
      <name val="Calibri"/>
      <family val="2"/>
      <scheme val="minor"/>
    </font>
    <font>
      <b/>
      <sz val="11"/>
      <color theme="7"/>
      <name val="Calibri"/>
      <family val="2"/>
      <scheme val="minor"/>
    </font>
    <font>
      <sz val="10"/>
      <name val="Arial"/>
      <family val="2"/>
    </font>
    <font>
      <sz val="10"/>
      <name val="Arial"/>
      <family val="2"/>
    </font>
    <font>
      <sz val="10"/>
      <name val="Calibri"/>
      <family val="2"/>
      <scheme val="minor"/>
    </font>
    <font>
      <b/>
      <sz val="10"/>
      <name val="Calibri"/>
      <family val="2"/>
      <scheme val="minor"/>
    </font>
    <font>
      <sz val="11"/>
      <name val="Calibri"/>
      <family val="2"/>
      <scheme val="minor"/>
    </font>
    <font>
      <b/>
      <sz val="11"/>
      <name val="Calibri"/>
      <family val="2"/>
      <scheme val="minor"/>
    </font>
    <font>
      <b/>
      <sz val="12"/>
      <name val="Calibri"/>
      <family val="2"/>
      <scheme val="minor"/>
    </font>
    <font>
      <sz val="16"/>
      <color theme="1"/>
      <name val="Calibri"/>
      <family val="2"/>
      <scheme val="minor"/>
    </font>
    <font>
      <b/>
      <sz val="12"/>
      <color theme="7"/>
      <name val="Calibri"/>
      <family val="2"/>
      <scheme val="minor"/>
    </font>
    <font>
      <b/>
      <sz val="14"/>
      <color theme="1"/>
      <name val="Calibri"/>
      <family val="2"/>
      <scheme val="minor"/>
    </font>
    <font>
      <b/>
      <sz val="16"/>
      <color theme="1"/>
      <name val="Calibri"/>
      <family val="2"/>
      <scheme val="minor"/>
    </font>
    <font>
      <sz val="10"/>
      <name val="Arial"/>
    </font>
    <font>
      <b/>
      <sz val="10"/>
      <color theme="5"/>
      <name val="Calibri"/>
      <family val="2"/>
      <scheme val="minor"/>
    </font>
    <font>
      <b/>
      <sz val="14"/>
      <name val="Calibri"/>
      <family val="2"/>
      <scheme val="minor"/>
    </font>
    <font>
      <sz val="14"/>
      <name val="Calibri"/>
      <family val="2"/>
      <scheme val="minor"/>
    </font>
    <font>
      <b/>
      <u/>
      <sz val="11"/>
      <name val="Calibri"/>
      <family val="2"/>
      <scheme val="minor"/>
    </font>
    <font>
      <b/>
      <u/>
      <sz val="1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CC"/>
      </patternFill>
    </fill>
  </fills>
  <borders count="16">
    <border>
      <left/>
      <right/>
      <top/>
      <bottom/>
      <diagonal/>
    </border>
    <border>
      <left/>
      <right/>
      <top style="thin">
        <color auto="1"/>
      </top>
      <bottom/>
      <diagonal/>
    </border>
    <border>
      <left/>
      <right/>
      <top/>
      <bottom style="thin">
        <color auto="1"/>
      </bottom>
      <diagonal/>
    </border>
    <border>
      <left style="thin">
        <color auto="1"/>
      </left>
      <right/>
      <top/>
      <bottom/>
      <diagonal/>
    </border>
    <border>
      <left/>
      <right style="hair">
        <color auto="1"/>
      </right>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42">
    <xf numFmtId="0" fontId="0"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xf numFmtId="0" fontId="1" fillId="4" borderId="12" applyNumberFormat="0" applyFont="0" applyAlignment="0" applyProtection="0"/>
    <xf numFmtId="0" fontId="5" fillId="0" borderId="0"/>
  </cellStyleXfs>
  <cellXfs count="181">
    <xf numFmtId="0" fontId="0" fillId="0" borderId="0" xfId="0"/>
    <xf numFmtId="0" fontId="2" fillId="0" borderId="0" xfId="0" applyFont="1" applyAlignment="1">
      <alignment horizontal="left"/>
    </xf>
    <xf numFmtId="0" fontId="0" fillId="2" borderId="0" xfId="0" applyFill="1" applyBorder="1"/>
    <xf numFmtId="0" fontId="1" fillId="2" borderId="0" xfId="0" applyFont="1" applyFill="1" applyBorder="1"/>
    <xf numFmtId="41" fontId="1" fillId="0" borderId="0" xfId="0" applyNumberFormat="1" applyFont="1" applyBorder="1"/>
    <xf numFmtId="0" fontId="7" fillId="0" borderId="0" xfId="12" applyFont="1" applyBorder="1"/>
    <xf numFmtId="1" fontId="7" fillId="0" borderId="0" xfId="12" applyNumberFormat="1" applyFont="1" applyBorder="1"/>
    <xf numFmtId="1" fontId="7" fillId="0" borderId="0" xfId="16" applyNumberFormat="1" applyFont="1" applyBorder="1"/>
    <xf numFmtId="1" fontId="7" fillId="0" borderId="0" xfId="18" applyNumberFormat="1" applyFont="1" applyBorder="1"/>
    <xf numFmtId="0" fontId="0" fillId="0" borderId="0" xfId="0" applyFont="1"/>
    <xf numFmtId="0" fontId="0" fillId="0" borderId="0" xfId="0" applyFont="1" applyAlignment="1">
      <alignment horizontal="center"/>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1" xfId="0" applyFont="1" applyBorder="1" applyAlignment="1">
      <alignment horizontal="center"/>
    </xf>
    <xf numFmtId="41" fontId="0" fillId="0" borderId="1" xfId="0" applyNumberFormat="1" applyFont="1" applyBorder="1"/>
    <xf numFmtId="0" fontId="0" fillId="0" borderId="0" xfId="0" applyFont="1" applyBorder="1" applyAlignment="1">
      <alignment horizontal="center"/>
    </xf>
    <xf numFmtId="41" fontId="0" fillId="0" borderId="3" xfId="0" applyNumberFormat="1" applyFont="1" applyBorder="1" applyAlignment="1">
      <alignment horizontal="right" indent="2"/>
    </xf>
    <xf numFmtId="41" fontId="0" fillId="0" borderId="0" xfId="0" applyNumberFormat="1" applyFont="1" applyBorder="1" applyAlignment="1">
      <alignment horizontal="right" indent="2"/>
    </xf>
    <xf numFmtId="41" fontId="0" fillId="0" borderId="9" xfId="0" applyNumberFormat="1" applyFont="1" applyBorder="1" applyAlignment="1">
      <alignment horizontal="right" indent="2"/>
    </xf>
    <xf numFmtId="41" fontId="0" fillId="0" borderId="0" xfId="0" applyNumberFormat="1" applyFont="1" applyBorder="1"/>
    <xf numFmtId="0" fontId="0" fillId="0" borderId="2" xfId="0" applyFont="1" applyBorder="1" applyAlignment="1">
      <alignment horizontal="center"/>
    </xf>
    <xf numFmtId="41" fontId="0" fillId="0" borderId="7" xfId="0" applyNumberFormat="1" applyFont="1" applyBorder="1" applyAlignment="1">
      <alignment horizontal="right" indent="2"/>
    </xf>
    <xf numFmtId="41" fontId="0" fillId="0" borderId="2" xfId="0" applyNumberFormat="1" applyFont="1" applyBorder="1" applyAlignment="1">
      <alignment horizontal="right" indent="2"/>
    </xf>
    <xf numFmtId="41" fontId="0" fillId="0" borderId="2" xfId="0" applyNumberFormat="1" applyFont="1" applyBorder="1"/>
    <xf numFmtId="41" fontId="0" fillId="0" borderId="0" xfId="0" applyNumberFormat="1" applyFont="1" applyAlignment="1">
      <alignment horizontal="right" indent="2"/>
    </xf>
    <xf numFmtId="0" fontId="0" fillId="0" borderId="4" xfId="0" applyFont="1" applyBorder="1" applyAlignment="1">
      <alignment horizontal="center" wrapText="1"/>
    </xf>
    <xf numFmtId="0" fontId="0" fillId="0" borderId="0" xfId="0" applyFont="1" applyBorder="1"/>
    <xf numFmtId="41" fontId="0" fillId="0" borderId="5" xfId="0" applyNumberFormat="1" applyFont="1" applyBorder="1" applyAlignment="1">
      <alignment horizontal="center" wrapText="1"/>
    </xf>
    <xf numFmtId="41" fontId="0" fillId="0" borderId="1" xfId="0" applyNumberFormat="1" applyFont="1" applyBorder="1" applyAlignment="1">
      <alignment horizontal="center" wrapText="1"/>
    </xf>
    <xf numFmtId="41" fontId="0" fillId="0" borderId="6" xfId="0" applyNumberFormat="1" applyFont="1" applyBorder="1" applyAlignment="1">
      <alignment horizontal="center" wrapText="1"/>
    </xf>
    <xf numFmtId="41" fontId="0" fillId="0" borderId="1" xfId="0" applyNumberFormat="1" applyFont="1" applyBorder="1" applyAlignment="1">
      <alignment horizontal="center" vertical="center" wrapText="1"/>
    </xf>
    <xf numFmtId="41" fontId="0" fillId="0" borderId="5" xfId="0" applyNumberFormat="1" applyFont="1" applyBorder="1" applyAlignment="1">
      <alignment horizontal="center" vertical="center" wrapText="1"/>
    </xf>
    <xf numFmtId="41" fontId="0" fillId="0" borderId="3" xfId="0" applyNumberFormat="1" applyFont="1" applyBorder="1" applyAlignment="1">
      <alignment horizontal="center" wrapText="1"/>
    </xf>
    <xf numFmtId="41" fontId="0" fillId="0" borderId="0" xfId="0" applyNumberFormat="1" applyFont="1" applyBorder="1" applyAlignment="1">
      <alignment horizontal="center" wrapText="1"/>
    </xf>
    <xf numFmtId="41" fontId="0" fillId="0" borderId="4" xfId="0" applyNumberFormat="1" applyFont="1" applyBorder="1" applyAlignment="1">
      <alignment horizontal="center" wrapText="1"/>
    </xf>
    <xf numFmtId="41" fontId="0" fillId="0" borderId="0" xfId="0" applyNumberFormat="1" applyFont="1" applyBorder="1" applyAlignment="1">
      <alignment horizontal="center" vertical="center" wrapText="1"/>
    </xf>
    <xf numFmtId="41" fontId="0" fillId="0" borderId="3" xfId="0" applyNumberFormat="1" applyFont="1" applyBorder="1" applyAlignment="1">
      <alignment horizontal="center" vertical="center" wrapText="1"/>
    </xf>
    <xf numFmtId="0" fontId="7" fillId="0" borderId="0" xfId="12" quotePrefix="1" applyFont="1" applyBorder="1"/>
    <xf numFmtId="0" fontId="7" fillId="0" borderId="0" xfId="12" applyFont="1" applyFill="1" applyBorder="1"/>
    <xf numFmtId="41" fontId="0" fillId="0" borderId="4" xfId="0" applyNumberFormat="1" applyFont="1" applyBorder="1" applyAlignment="1">
      <alignment horizontal="right" indent="2"/>
    </xf>
    <xf numFmtId="41" fontId="0" fillId="0" borderId="8" xfId="0" applyNumberFormat="1" applyFont="1" applyBorder="1" applyAlignment="1">
      <alignment horizontal="right" indent="2"/>
    </xf>
    <xf numFmtId="0" fontId="7" fillId="0" borderId="0" xfId="19" applyFont="1" applyBorder="1"/>
    <xf numFmtId="1" fontId="7" fillId="0" borderId="0" xfId="23" applyNumberFormat="1" applyFont="1" applyBorder="1"/>
    <xf numFmtId="1" fontId="7" fillId="0" borderId="0" xfId="26" applyNumberFormat="1" applyFont="1" applyBorder="1"/>
    <xf numFmtId="0" fontId="7" fillId="0" borderId="0" xfId="22" applyFont="1" applyBorder="1"/>
    <xf numFmtId="41" fontId="0" fillId="0" borderId="0" xfId="0" applyNumberFormat="1" applyFont="1"/>
    <xf numFmtId="0" fontId="9" fillId="0" borderId="0" xfId="12" applyFont="1" applyBorder="1"/>
    <xf numFmtId="1" fontId="9" fillId="0" borderId="0" xfId="12" applyNumberFormat="1" applyFont="1" applyBorder="1"/>
    <xf numFmtId="0" fontId="1" fillId="0" borderId="0" xfId="0" applyFont="1"/>
    <xf numFmtId="1" fontId="9" fillId="0" borderId="0" xfId="12" applyNumberFormat="1" applyFont="1" applyFill="1" applyBorder="1"/>
    <xf numFmtId="1" fontId="9" fillId="3" borderId="0" xfId="12" applyNumberFormat="1" applyFont="1" applyFill="1" applyBorder="1"/>
    <xf numFmtId="3" fontId="1" fillId="0" borderId="0" xfId="0" applyNumberFormat="1" applyFont="1"/>
    <xf numFmtId="3" fontId="9" fillId="0" borderId="0" xfId="12" applyNumberFormat="1" applyFont="1" applyBorder="1"/>
    <xf numFmtId="3" fontId="1" fillId="0" borderId="0" xfId="0" applyNumberFormat="1" applyFont="1" applyBorder="1"/>
    <xf numFmtId="0" fontId="1" fillId="0" borderId="0" xfId="0" applyFont="1" applyBorder="1"/>
    <xf numFmtId="1" fontId="9" fillId="0" borderId="0" xfId="16" applyNumberFormat="1" applyFont="1" applyBorder="1"/>
    <xf numFmtId="1" fontId="9" fillId="2" borderId="0" xfId="12" applyNumberFormat="1" applyFont="1" applyFill="1" applyBorder="1"/>
    <xf numFmtId="3" fontId="9" fillId="0" borderId="0" xfId="16" applyNumberFormat="1" applyFont="1" applyBorder="1"/>
    <xf numFmtId="1" fontId="9" fillId="2" borderId="0" xfId="16" applyNumberFormat="1" applyFont="1" applyFill="1" applyBorder="1"/>
    <xf numFmtId="1" fontId="9" fillId="0" borderId="0" xfId="18" applyNumberFormat="1" applyFont="1" applyBorder="1"/>
    <xf numFmtId="3" fontId="9" fillId="0" borderId="0" xfId="18" applyNumberFormat="1" applyFont="1" applyBorder="1"/>
    <xf numFmtId="0" fontId="10" fillId="0" borderId="0" xfId="12" applyFont="1" applyBorder="1"/>
    <xf numFmtId="0" fontId="11" fillId="0" borderId="0" xfId="12" applyFont="1" applyBorder="1"/>
    <xf numFmtId="0" fontId="9" fillId="0" borderId="0" xfId="12" applyFont="1" applyBorder="1" applyAlignment="1">
      <alignment horizontal="center"/>
    </xf>
    <xf numFmtId="0" fontId="0" fillId="0" borderId="0" xfId="0" applyFont="1" applyAlignment="1">
      <alignment horizontal="centerContinuous"/>
    </xf>
    <xf numFmtId="0" fontId="12" fillId="0" borderId="0" xfId="0" applyFont="1" applyAlignment="1">
      <alignment horizontal="centerContinuous"/>
    </xf>
    <xf numFmtId="0" fontId="9" fillId="0" borderId="0" xfId="12"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9" fillId="0" borderId="0" xfId="12" applyFont="1" applyBorder="1" applyAlignment="1"/>
    <xf numFmtId="0" fontId="15" fillId="0" borderId="0" xfId="0" applyFont="1" applyAlignment="1">
      <alignment horizontal="centerContinuous"/>
    </xf>
    <xf numFmtId="0" fontId="9" fillId="0" borderId="0" xfId="0" applyFont="1"/>
    <xf numFmtId="0" fontId="17" fillId="0" borderId="0" xfId="29" applyFont="1"/>
    <xf numFmtId="0" fontId="7" fillId="0" borderId="0" xfId="29" applyFont="1"/>
    <xf numFmtId="0" fontId="7" fillId="0" borderId="0" xfId="29" applyFont="1" applyBorder="1"/>
    <xf numFmtId="0" fontId="11" fillId="0" borderId="0" xfId="18" applyFont="1" applyFill="1" applyBorder="1" applyAlignment="1">
      <alignment horizontal="left" vertical="center"/>
    </xf>
    <xf numFmtId="0" fontId="8" fillId="0" borderId="0" xfId="16" applyFont="1" applyBorder="1" applyAlignment="1">
      <alignment horizontal="left"/>
    </xf>
    <xf numFmtId="49" fontId="7" fillId="0" borderId="0" xfId="29" applyNumberFormat="1" applyFont="1" applyAlignment="1">
      <alignment horizontal="center"/>
    </xf>
    <xf numFmtId="0" fontId="7" fillId="0" borderId="13" xfId="12" applyFont="1" applyBorder="1" applyAlignment="1">
      <alignment horizontal="center" wrapText="1"/>
    </xf>
    <xf numFmtId="0" fontId="7" fillId="0" borderId="0" xfId="29" applyFont="1" applyBorder="1" applyAlignment="1">
      <alignment horizontal="center"/>
    </xf>
    <xf numFmtId="0" fontId="7" fillId="0" borderId="13" xfId="16" applyFont="1" applyBorder="1" applyAlignment="1">
      <alignment horizontal="center" wrapText="1"/>
    </xf>
    <xf numFmtId="0" fontId="7" fillId="0" borderId="13" xfId="29" applyFont="1" applyBorder="1" applyAlignment="1">
      <alignment horizontal="center" wrapText="1"/>
    </xf>
    <xf numFmtId="0" fontId="7" fillId="0" borderId="0" xfId="18" applyFont="1" applyFill="1" applyBorder="1" applyAlignment="1">
      <alignment horizontal="center"/>
    </xf>
    <xf numFmtId="0" fontId="7" fillId="0" borderId="0" xfId="18" applyFont="1" applyBorder="1" applyAlignment="1">
      <alignment horizontal="center" wrapText="1"/>
    </xf>
    <xf numFmtId="0" fontId="7" fillId="0" borderId="0" xfId="29" applyFont="1" applyAlignment="1">
      <alignment horizontal="center" wrapText="1"/>
    </xf>
    <xf numFmtId="0" fontId="7" fillId="0" borderId="13" xfId="12" applyFont="1" applyBorder="1" applyAlignment="1">
      <alignment horizontal="center" vertical="center" wrapText="1"/>
    </xf>
    <xf numFmtId="38" fontId="7" fillId="0" borderId="13" xfId="12" applyNumberFormat="1" applyFont="1" applyBorder="1" applyAlignment="1">
      <alignment horizontal="right" vertical="center" indent="1"/>
    </xf>
    <xf numFmtId="38" fontId="7" fillId="0" borderId="13" xfId="12" applyNumberFormat="1" applyFont="1" applyBorder="1" applyAlignment="1">
      <alignment horizontal="center" vertical="center"/>
    </xf>
    <xf numFmtId="38" fontId="7" fillId="0" borderId="0" xfId="29" applyNumberFormat="1" applyFont="1" applyBorder="1"/>
    <xf numFmtId="0" fontId="7" fillId="0" borderId="13" xfId="16" applyFont="1" applyBorder="1" applyAlignment="1">
      <alignment horizontal="center" vertical="center"/>
    </xf>
    <xf numFmtId="38" fontId="7" fillId="0" borderId="13" xfId="16" applyNumberFormat="1" applyFont="1" applyBorder="1" applyAlignment="1">
      <alignment horizontal="right" indent="1"/>
    </xf>
    <xf numFmtId="38" fontId="7" fillId="0" borderId="13" xfId="29" applyNumberFormat="1" applyFont="1" applyBorder="1" applyAlignment="1">
      <alignment horizontal="right" indent="1"/>
    </xf>
    <xf numFmtId="0" fontId="7" fillId="0" borderId="1" xfId="29" applyFont="1" applyBorder="1"/>
    <xf numFmtId="0" fontId="7" fillId="0" borderId="1" xfId="18" applyFont="1" applyBorder="1"/>
    <xf numFmtId="0" fontId="8" fillId="0" borderId="0" xfId="18" applyFont="1" applyBorder="1" applyAlignment="1">
      <alignment horizontal="center" vertical="center"/>
    </xf>
    <xf numFmtId="38" fontId="7" fillId="0" borderId="13" xfId="12" applyNumberFormat="1" applyFont="1" applyFill="1" applyBorder="1" applyAlignment="1">
      <alignment horizontal="right" vertical="center" indent="1"/>
    </xf>
    <xf numFmtId="38" fontId="7" fillId="0" borderId="13" xfId="12" applyNumberFormat="1" applyFont="1" applyFill="1" applyBorder="1" applyAlignment="1">
      <alignment horizontal="center" vertical="center"/>
    </xf>
    <xf numFmtId="0" fontId="7" fillId="0" borderId="1" xfId="18" applyFont="1" applyBorder="1" applyAlignment="1">
      <alignment horizontal="center" vertical="center"/>
    </xf>
    <xf numFmtId="38" fontId="7" fillId="0" borderId="1" xfId="29" applyNumberFormat="1" applyFont="1" applyBorder="1" applyAlignment="1">
      <alignment horizontal="right" indent="1"/>
    </xf>
    <xf numFmtId="0" fontId="7" fillId="0" borderId="0" xfId="18" applyFont="1" applyBorder="1" applyAlignment="1">
      <alignment horizontal="center" vertical="center"/>
    </xf>
    <xf numFmtId="38" fontId="7" fillId="0" borderId="0" xfId="29" applyNumberFormat="1" applyFont="1" applyBorder="1" applyAlignment="1">
      <alignment horizontal="right" indent="1"/>
    </xf>
    <xf numFmtId="0" fontId="7" fillId="0" borderId="14" xfId="12" applyFont="1" applyBorder="1" applyAlignment="1">
      <alignment horizontal="center" vertical="center" wrapText="1"/>
    </xf>
    <xf numFmtId="38" fontId="7" fillId="0" borderId="14" xfId="12" applyNumberFormat="1" applyFont="1" applyBorder="1" applyAlignment="1">
      <alignment horizontal="right" vertical="center" indent="1"/>
    </xf>
    <xf numFmtId="38" fontId="7" fillId="0" borderId="14" xfId="12" applyNumberFormat="1" applyFont="1" applyFill="1" applyBorder="1" applyAlignment="1">
      <alignment horizontal="right" vertical="center" indent="1"/>
    </xf>
    <xf numFmtId="38" fontId="7" fillId="0" borderId="14" xfId="12" applyNumberFormat="1" applyFont="1" applyBorder="1" applyAlignment="1">
      <alignment horizontal="center" vertical="center"/>
    </xf>
    <xf numFmtId="0" fontId="7" fillId="0" borderId="15" xfId="29" applyFont="1" applyBorder="1" applyAlignment="1">
      <alignment horizontal="center"/>
    </xf>
    <xf numFmtId="38" fontId="7" fillId="0" borderId="15" xfId="29" applyNumberFormat="1" applyFont="1" applyBorder="1" applyAlignment="1">
      <alignment horizontal="right" indent="1"/>
    </xf>
    <xf numFmtId="38" fontId="7" fillId="0" borderId="15" xfId="29" applyNumberFormat="1" applyFont="1" applyBorder="1" applyAlignment="1">
      <alignment horizontal="center"/>
    </xf>
    <xf numFmtId="38" fontId="7" fillId="0" borderId="15" xfId="12" applyNumberFormat="1" applyFont="1" applyBorder="1" applyAlignment="1">
      <alignment horizontal="right" vertical="center" indent="1"/>
    </xf>
    <xf numFmtId="0" fontId="7" fillId="0" borderId="13" xfId="29" applyFont="1" applyBorder="1" applyAlignment="1">
      <alignment horizontal="center"/>
    </xf>
    <xf numFmtId="38" fontId="7" fillId="0" borderId="13" xfId="29" applyNumberFormat="1" applyFont="1" applyBorder="1" applyAlignment="1">
      <alignment horizontal="center"/>
    </xf>
    <xf numFmtId="0" fontId="7" fillId="0" borderId="2" xfId="29" applyFont="1" applyBorder="1" applyAlignment="1">
      <alignment horizontal="center"/>
    </xf>
    <xf numFmtId="38" fontId="7" fillId="0" borderId="2" xfId="29" applyNumberFormat="1" applyFont="1" applyBorder="1" applyAlignment="1">
      <alignment horizontal="right" indent="1"/>
    </xf>
    <xf numFmtId="0" fontId="8" fillId="0" borderId="0" xfId="29" applyFont="1" applyAlignment="1">
      <alignment horizontal="left"/>
    </xf>
    <xf numFmtId="3" fontId="7" fillId="0" borderId="0" xfId="18" applyNumberFormat="1" applyFont="1" applyBorder="1"/>
    <xf numFmtId="0" fontId="7" fillId="0" borderId="0" xfId="18" applyFont="1" applyBorder="1"/>
    <xf numFmtId="38" fontId="7" fillId="0" borderId="0" xfId="18" applyNumberFormat="1" applyFont="1" applyBorder="1"/>
    <xf numFmtId="0" fontId="7" fillId="0" borderId="0" xfId="29" applyFont="1" applyAlignment="1">
      <alignment horizontal="center"/>
    </xf>
    <xf numFmtId="0" fontId="19" fillId="0" borderId="0" xfId="29" applyFont="1" applyAlignment="1">
      <alignment horizontal="centerContinuous"/>
    </xf>
    <xf numFmtId="0" fontId="7" fillId="0" borderId="0" xfId="29" applyFont="1" applyAlignment="1">
      <alignment horizontal="centerContinuous"/>
    </xf>
    <xf numFmtId="0" fontId="7" fillId="0" borderId="0" xfId="12" applyFont="1" applyBorder="1" applyAlignment="1">
      <alignment horizontal="center" vertical="center" wrapText="1"/>
    </xf>
    <xf numFmtId="38" fontId="7" fillId="0" borderId="0" xfId="29" applyNumberFormat="1" applyFont="1" applyAlignment="1">
      <alignment horizontal="center"/>
    </xf>
    <xf numFmtId="0" fontId="7" fillId="0" borderId="0" xfId="16" applyFont="1" applyBorder="1" applyAlignment="1">
      <alignment horizontal="center" wrapText="1"/>
    </xf>
    <xf numFmtId="49" fontId="7" fillId="0" borderId="0" xfId="29" applyNumberFormat="1" applyFont="1" applyAlignment="1">
      <alignment horizontal="right"/>
    </xf>
    <xf numFmtId="0" fontId="4" fillId="0" borderId="0" xfId="0" applyFont="1" applyBorder="1" applyAlignment="1">
      <alignment horizontal="center"/>
    </xf>
    <xf numFmtId="0" fontId="13" fillId="0" borderId="0" xfId="0" applyFont="1" applyBorder="1"/>
    <xf numFmtId="0" fontId="0" fillId="0" borderId="0" xfId="0"/>
    <xf numFmtId="0" fontId="14" fillId="0" borderId="0" xfId="0" applyFont="1" applyAlignment="1"/>
    <xf numFmtId="0" fontId="0" fillId="0" borderId="0" xfId="0"/>
    <xf numFmtId="0" fontId="2" fillId="0" borderId="0" xfId="0" applyFont="1" applyAlignment="1">
      <alignment horizontal="left"/>
    </xf>
    <xf numFmtId="0" fontId="3" fillId="0" borderId="0" xfId="0" applyFont="1" applyAlignment="1">
      <alignment horizontal="left"/>
    </xf>
    <xf numFmtId="0" fontId="0" fillId="0" borderId="0" xfId="0" applyFont="1"/>
    <xf numFmtId="0" fontId="0" fillId="0" borderId="0" xfId="0" applyFont="1" applyAlignment="1">
      <alignment horizontal="center"/>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xf numFmtId="0" fontId="4" fillId="0" borderId="0" xfId="0" applyFont="1" applyBorder="1"/>
    <xf numFmtId="0" fontId="0" fillId="0" borderId="0" xfId="0" applyAlignment="1">
      <alignment horizontal="center"/>
    </xf>
    <xf numFmtId="0" fontId="0" fillId="0" borderId="0" xfId="0" applyBorder="1" applyAlignment="1">
      <alignment horizontal="center"/>
    </xf>
    <xf numFmtId="0" fontId="12" fillId="0" borderId="0" xfId="0" applyFont="1" applyAlignment="1"/>
    <xf numFmtId="41" fontId="0" fillId="0" borderId="0" xfId="0" applyNumberFormat="1"/>
    <xf numFmtId="0" fontId="14" fillId="0" borderId="0" xfId="0" applyFont="1" applyAlignment="1"/>
    <xf numFmtId="41" fontId="0" fillId="0" borderId="3" xfId="0" applyNumberFormat="1" applyBorder="1"/>
    <xf numFmtId="41" fontId="0" fillId="0" borderId="0" xfId="0" applyNumberFormat="1" applyBorder="1"/>
    <xf numFmtId="41" fontId="0" fillId="0" borderId="9" xfId="0" applyNumberFormat="1" applyBorder="1"/>
    <xf numFmtId="0" fontId="0" fillId="0" borderId="1" xfId="0" applyBorder="1" applyAlignment="1">
      <alignment horizontal="center"/>
    </xf>
    <xf numFmtId="41" fontId="0" fillId="0" borderId="5" xfId="0" applyNumberFormat="1" applyBorder="1"/>
    <xf numFmtId="41" fontId="0" fillId="0" borderId="1" xfId="0" applyNumberFormat="1" applyBorder="1"/>
    <xf numFmtId="41" fontId="0" fillId="0" borderId="11" xfId="0" applyNumberFormat="1" applyBorder="1"/>
    <xf numFmtId="0" fontId="0" fillId="0" borderId="2" xfId="0" applyBorder="1" applyAlignment="1">
      <alignment horizontal="center"/>
    </xf>
    <xf numFmtId="41" fontId="0" fillId="0" borderId="7" xfId="0" applyNumberFormat="1" applyBorder="1"/>
    <xf numFmtId="41" fontId="0" fillId="0" borderId="2" xfId="0" applyNumberFormat="1" applyBorder="1"/>
    <xf numFmtId="41" fontId="0" fillId="0" borderId="10" xfId="0" applyNumberFormat="1" applyBorder="1"/>
    <xf numFmtId="3" fontId="0" fillId="0" borderId="1" xfId="0" applyNumberFormat="1" applyBorder="1"/>
    <xf numFmtId="3" fontId="0" fillId="0" borderId="0" xfId="0" applyNumberFormat="1" applyBorder="1"/>
    <xf numFmtId="3" fontId="0" fillId="0" borderId="2" xfId="0" applyNumberFormat="1" applyBorder="1"/>
    <xf numFmtId="3" fontId="0" fillId="0" borderId="3" xfId="0" applyNumberFormat="1" applyBorder="1"/>
    <xf numFmtId="3" fontId="0" fillId="0" borderId="9" xfId="0" applyNumberFormat="1" applyBorder="1"/>
    <xf numFmtId="3" fontId="0" fillId="0" borderId="5" xfId="0" applyNumberFormat="1" applyBorder="1"/>
    <xf numFmtId="3" fontId="0" fillId="0" borderId="11" xfId="0" applyNumberFormat="1" applyBorder="1"/>
    <xf numFmtId="3" fontId="0" fillId="0" borderId="7" xfId="0" applyNumberFormat="1" applyBorder="1"/>
    <xf numFmtId="3" fontId="0" fillId="0" borderId="10" xfId="0" applyNumberFormat="1" applyBorder="1"/>
    <xf numFmtId="0" fontId="10" fillId="0" borderId="0" xfId="29" applyFont="1" applyAlignment="1">
      <alignment horizontal="center"/>
    </xf>
    <xf numFmtId="0" fontId="9" fillId="0" borderId="0" xfId="29" applyFont="1" applyAlignment="1">
      <alignment horizontal="left" vertical="top" wrapText="1"/>
    </xf>
    <xf numFmtId="0" fontId="8" fillId="0" borderId="0" xfId="16" applyFont="1" applyBorder="1" applyAlignment="1">
      <alignment horizontal="left"/>
    </xf>
    <xf numFmtId="0" fontId="21" fillId="0" borderId="0" xfId="29" applyFont="1" applyBorder="1" applyAlignment="1">
      <alignment horizontal="left" wrapText="1"/>
    </xf>
    <xf numFmtId="0" fontId="16" fillId="0" borderId="0" xfId="29" applyAlignment="1">
      <alignment wrapText="1"/>
    </xf>
    <xf numFmtId="0" fontId="8" fillId="0" borderId="0" xfId="12" applyFont="1" applyAlignment="1">
      <alignment horizontal="left" wrapText="1"/>
    </xf>
    <xf numFmtId="0" fontId="8" fillId="0" borderId="0" xfId="14" applyFont="1" applyAlignment="1">
      <alignment horizontal="left"/>
    </xf>
    <xf numFmtId="0" fontId="18" fillId="0" borderId="0" xfId="29" applyFont="1" applyAlignment="1">
      <alignment horizontal="center"/>
    </xf>
    <xf numFmtId="0" fontId="19" fillId="0" borderId="0" xfId="29" applyFont="1" applyAlignment="1">
      <alignment horizontal="center"/>
    </xf>
    <xf numFmtId="0" fontId="9" fillId="0" borderId="0" xfId="12" applyFont="1" applyBorder="1" applyAlignment="1">
      <alignment horizontal="center"/>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1" fontId="8" fillId="0" borderId="0" xfId="16" applyNumberFormat="1" applyFont="1" applyBorder="1" applyAlignment="1">
      <alignment horizontal="center" vertical="center"/>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12" fillId="0" borderId="0" xfId="0" applyFont="1" applyAlignment="1">
      <alignment horizontal="center"/>
    </xf>
  </cellXfs>
  <cellStyles count="42">
    <cellStyle name="Normal" xfId="0" builtinId="0"/>
    <cellStyle name="Normal 10" xfId="16"/>
    <cellStyle name="Normal 11" xfId="18"/>
    <cellStyle name="Normal 12" xfId="19"/>
    <cellStyle name="Normal 13" xfId="22"/>
    <cellStyle name="Normal 14" xfId="23"/>
    <cellStyle name="Normal 15" xfId="26"/>
    <cellStyle name="Normal 16" xfId="27"/>
    <cellStyle name="Normal 16 2" xfId="41"/>
    <cellStyle name="Normal 2" xfId="29"/>
    <cellStyle name="Normal 2 10" xfId="13"/>
    <cellStyle name="Normal 2 11" xfId="15"/>
    <cellStyle name="Normal 2 12" xfId="17"/>
    <cellStyle name="Normal 2 13" xfId="20"/>
    <cellStyle name="Normal 2 14" xfId="21"/>
    <cellStyle name="Normal 2 15" xfId="24"/>
    <cellStyle name="Normal 2 16" xfId="25"/>
    <cellStyle name="Normal 2 17" xfId="28"/>
    <cellStyle name="Normal 2 2" xfId="1"/>
    <cellStyle name="Normal 2 3" xfId="3"/>
    <cellStyle name="Normal 2 4" xfId="4"/>
    <cellStyle name="Normal 2 5" xfId="6"/>
    <cellStyle name="Normal 2 6" xfId="7"/>
    <cellStyle name="Normal 2 7" xfId="8"/>
    <cellStyle name="Normal 2 8" xfId="9"/>
    <cellStyle name="Normal 2 9" xfId="11"/>
    <cellStyle name="Normal 3" xfId="2"/>
    <cellStyle name="Normal 3 2" xfId="30"/>
    <cellStyle name="Normal 3 3" xfId="31"/>
    <cellStyle name="Normal 3 4" xfId="32"/>
    <cellStyle name="Normal 3 5" xfId="33"/>
    <cellStyle name="Normal 3 6" xfId="34"/>
    <cellStyle name="Normal 4" xfId="5"/>
    <cellStyle name="Normal 7" xfId="10"/>
    <cellStyle name="Normal 8" xfId="12"/>
    <cellStyle name="Normal 9" xfId="14"/>
    <cellStyle name="Note 2" xfId="35"/>
    <cellStyle name="Note 3" xfId="36"/>
    <cellStyle name="Note 4" xfId="37"/>
    <cellStyle name="Note 5" xfId="38"/>
    <cellStyle name="Note 6" xfId="39"/>
    <cellStyle name="Note 7" xfId="40"/>
  </cellStyles>
  <dxfs count="1">
    <dxf>
      <font>
        <b/>
        <i val="0"/>
        <color auto="1"/>
      </font>
      <fill>
        <patternFill>
          <bgColor rgb="FFFFFF9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993971050648382"/>
          <c:y val="4.4776119402985093E-2"/>
          <c:w val="0.83514323085851938"/>
          <c:h val="0.75223880597014925"/>
        </c:manualLayout>
      </c:layout>
      <c:barChart>
        <c:barDir val="col"/>
        <c:grouping val="clustered"/>
        <c:ser>
          <c:idx val="0"/>
          <c:order val="0"/>
          <c:tx>
            <c:strRef>
              <c:f>'tables(1-3) Figures (1-2) AppA1'!$B$17</c:f>
              <c:strCache>
                <c:ptCount val="1"/>
                <c:pt idx="0">
                  <c:v>Overuse</c:v>
                </c:pt>
              </c:strCache>
            </c:strRef>
          </c:tx>
          <c:cat>
            <c:numRef>
              <c:f>'tables(1-3) Figures (1-2) AppA1'!$A$18:$A$23</c:f>
              <c:numCache>
                <c:formatCode>General</c:formatCode>
                <c:ptCount val="6"/>
                <c:pt idx="0">
                  <c:v>2003</c:v>
                </c:pt>
                <c:pt idx="1">
                  <c:v>2004</c:v>
                </c:pt>
                <c:pt idx="2">
                  <c:v>2005</c:v>
                </c:pt>
                <c:pt idx="3">
                  <c:v>2006</c:v>
                </c:pt>
                <c:pt idx="4">
                  <c:v>2007</c:v>
                </c:pt>
                <c:pt idx="5">
                  <c:v>2008</c:v>
                </c:pt>
              </c:numCache>
            </c:numRef>
          </c:cat>
          <c:val>
            <c:numRef>
              <c:f>'tables(1-3) Figures (1-2) AppA1'!$B$18:$B$23</c:f>
              <c:numCache>
                <c:formatCode>#,##0_);[Red]\(#,##0\)</c:formatCode>
                <c:ptCount val="6"/>
                <c:pt idx="0">
                  <c:v>12050</c:v>
                </c:pt>
                <c:pt idx="1">
                  <c:v>12130</c:v>
                </c:pt>
                <c:pt idx="2">
                  <c:v>10420</c:v>
                </c:pt>
                <c:pt idx="3">
                  <c:v>9670</c:v>
                </c:pt>
                <c:pt idx="4">
                  <c:v>8330</c:v>
                </c:pt>
                <c:pt idx="5">
                  <c:v>5060</c:v>
                </c:pt>
              </c:numCache>
            </c:numRef>
          </c:val>
        </c:ser>
        <c:ser>
          <c:idx val="1"/>
          <c:order val="1"/>
          <c:tx>
            <c:strRef>
              <c:f>'tables(1-3) Figures (1-2) AppA1'!$C$17</c:f>
              <c:strCache>
                <c:ptCount val="1"/>
                <c:pt idx="0">
                  <c:v>Overuse (Water-Short Year Administration)</c:v>
                </c:pt>
              </c:strCache>
            </c:strRef>
          </c:tx>
          <c:val>
            <c:numRef>
              <c:f>'tables(1-3) Figures (1-2) AppA1'!$C$18:$C$23</c:f>
              <c:numCache>
                <c:formatCode>#,##0_);[Red]\(#,##0\)</c:formatCode>
                <c:ptCount val="6"/>
                <c:pt idx="0">
                  <c:v>12310</c:v>
                </c:pt>
                <c:pt idx="1">
                  <c:v>12490</c:v>
                </c:pt>
                <c:pt idx="2">
                  <c:v>11330</c:v>
                </c:pt>
                <c:pt idx="3">
                  <c:v>11090</c:v>
                </c:pt>
                <c:pt idx="4">
                  <c:v>10650</c:v>
                </c:pt>
                <c:pt idx="5">
                  <c:v>7900</c:v>
                </c:pt>
              </c:numCache>
            </c:numRef>
          </c:val>
        </c:ser>
        <c:axId val="77172736"/>
        <c:axId val="77174272"/>
      </c:barChart>
      <c:catAx>
        <c:axId val="77172736"/>
        <c:scaling>
          <c:orientation val="minMax"/>
        </c:scaling>
        <c:axPos val="b"/>
        <c:numFmt formatCode="General" sourceLinked="1"/>
        <c:tickLblPos val="nextTo"/>
        <c:txPr>
          <a:bodyPr/>
          <a:lstStyle/>
          <a:p>
            <a:pPr>
              <a:defRPr sz="1100"/>
            </a:pPr>
            <a:endParaRPr lang="en-US"/>
          </a:p>
        </c:txPr>
        <c:crossAx val="77174272"/>
        <c:crosses val="autoZero"/>
        <c:auto val="1"/>
        <c:lblAlgn val="ctr"/>
        <c:lblOffset val="100"/>
      </c:catAx>
      <c:valAx>
        <c:axId val="77174272"/>
        <c:scaling>
          <c:orientation val="minMax"/>
        </c:scaling>
        <c:axPos val="l"/>
        <c:majorGridlines>
          <c:spPr>
            <a:ln w="12700">
              <a:solidFill>
                <a:schemeClr val="bg1">
                  <a:lumMod val="75000"/>
                </a:schemeClr>
              </a:solidFill>
            </a:ln>
          </c:spPr>
        </c:majorGridlines>
        <c:title>
          <c:tx>
            <c:rich>
              <a:bodyPr rot="-5400000" vert="horz"/>
              <a:lstStyle/>
              <a:p>
                <a:pPr>
                  <a:defRPr sz="1100"/>
                </a:pPr>
                <a:r>
                  <a:rPr lang="en-US" sz="1100"/>
                  <a:t>Overuse (acre-ft)</a:t>
                </a:r>
              </a:p>
            </c:rich>
          </c:tx>
          <c:layout>
            <c:manualLayout>
              <c:xMode val="edge"/>
              <c:yMode val="edge"/>
              <c:x val="8.8008800880088073E-3"/>
              <c:y val="0.26882907493706182"/>
            </c:manualLayout>
          </c:layout>
        </c:title>
        <c:numFmt formatCode="#,##0_);[Red]\(#,##0\)" sourceLinked="1"/>
        <c:tickLblPos val="nextTo"/>
        <c:txPr>
          <a:bodyPr/>
          <a:lstStyle/>
          <a:p>
            <a:pPr>
              <a:defRPr sz="1100"/>
            </a:pPr>
            <a:endParaRPr lang="en-US"/>
          </a:p>
        </c:txPr>
        <c:crossAx val="77172736"/>
        <c:crosses val="autoZero"/>
        <c:crossBetween val="between"/>
      </c:valAx>
    </c:plotArea>
    <c:legend>
      <c:legendPos val="b"/>
      <c:layout>
        <c:manualLayout>
          <c:xMode val="edge"/>
          <c:yMode val="edge"/>
          <c:x val="0.25379000892215203"/>
          <c:y val="0.91468396807541918"/>
          <c:w val="0.61123169009814404"/>
          <c:h val="6.1506508115057049E-2"/>
        </c:manualLayout>
      </c:layout>
      <c:spPr>
        <a:ln>
          <a:noFill/>
        </a:ln>
      </c:spPr>
      <c:txPr>
        <a:bodyPr/>
        <a:lstStyle/>
        <a:p>
          <a:pPr>
            <a:defRPr sz="1100"/>
          </a:pPr>
          <a:endParaRPr lang="en-US"/>
        </a:p>
      </c:txPr>
    </c:legend>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63003749769094"/>
          <c:y val="4.1916167664670663E-2"/>
          <c:w val="0.84779190788814218"/>
          <c:h val="0.72754491017964074"/>
        </c:manualLayout>
      </c:layout>
      <c:barChart>
        <c:barDir val="col"/>
        <c:grouping val="clustered"/>
        <c:ser>
          <c:idx val="0"/>
          <c:order val="0"/>
          <c:tx>
            <c:strRef>
              <c:f>'tables(1-3) Figures (1-2) AppA1'!$B$25:$B$26</c:f>
              <c:strCache>
                <c:ptCount val="1"/>
                <c:pt idx="0">
                  <c:v>CBCU -  Available Supply</c:v>
                </c:pt>
              </c:strCache>
            </c:strRef>
          </c:tx>
          <c:cat>
            <c:numRef>
              <c:f>'tables(1-3) Figures (1-2) AppA1'!$A$29:$A$34</c:f>
              <c:numCache>
                <c:formatCode>General</c:formatCode>
                <c:ptCount val="6"/>
                <c:pt idx="0">
                  <c:v>2003</c:v>
                </c:pt>
                <c:pt idx="1">
                  <c:v>2004</c:v>
                </c:pt>
                <c:pt idx="2">
                  <c:v>2005</c:v>
                </c:pt>
                <c:pt idx="3">
                  <c:v>2006</c:v>
                </c:pt>
                <c:pt idx="4">
                  <c:v>2007</c:v>
                </c:pt>
                <c:pt idx="5">
                  <c:v>2008</c:v>
                </c:pt>
              </c:numCache>
            </c:numRef>
          </c:cat>
          <c:val>
            <c:numRef>
              <c:f>'tables(1-3) Figures (1-2) AppA1'!$B$29:$B$34</c:f>
              <c:numCache>
                <c:formatCode>#,##0_);[Red]\(#,##0\)</c:formatCode>
                <c:ptCount val="6"/>
                <c:pt idx="0">
                  <c:v>-1250</c:v>
                </c:pt>
                <c:pt idx="1">
                  <c:v>-640</c:v>
                </c:pt>
                <c:pt idx="2">
                  <c:v>-1040</c:v>
                </c:pt>
                <c:pt idx="3">
                  <c:v>-270</c:v>
                </c:pt>
                <c:pt idx="4">
                  <c:v>-970</c:v>
                </c:pt>
                <c:pt idx="5">
                  <c:v>-1110</c:v>
                </c:pt>
              </c:numCache>
            </c:numRef>
          </c:val>
        </c:ser>
        <c:ser>
          <c:idx val="1"/>
          <c:order val="1"/>
          <c:tx>
            <c:strRef>
              <c:f>'tables(1-3) Figures (1-2) AppA1'!$C$25:$C$26</c:f>
              <c:strCache>
                <c:ptCount val="1"/>
                <c:pt idx="0">
                  <c:v>CBCU -  Allocation</c:v>
                </c:pt>
              </c:strCache>
            </c:strRef>
          </c:tx>
          <c:val>
            <c:numRef>
              <c:f>'tables(1-3) Figures (1-2) AppA1'!$C$29:$C$34</c:f>
              <c:numCache>
                <c:formatCode>#,##0_);[Red]\(#,##0\)</c:formatCode>
                <c:ptCount val="6"/>
                <c:pt idx="0">
                  <c:v>-1260</c:v>
                </c:pt>
                <c:pt idx="1">
                  <c:v>-650</c:v>
                </c:pt>
                <c:pt idx="2">
                  <c:v>-1050</c:v>
                </c:pt>
                <c:pt idx="3">
                  <c:v>-280</c:v>
                </c:pt>
                <c:pt idx="4">
                  <c:v>-980</c:v>
                </c:pt>
                <c:pt idx="5">
                  <c:v>-1120</c:v>
                </c:pt>
              </c:numCache>
            </c:numRef>
          </c:val>
        </c:ser>
        <c:axId val="77194368"/>
        <c:axId val="77195904"/>
      </c:barChart>
      <c:catAx>
        <c:axId val="77194368"/>
        <c:scaling>
          <c:orientation val="minMax"/>
        </c:scaling>
        <c:axPos val="b"/>
        <c:numFmt formatCode="General" sourceLinked="1"/>
        <c:tickLblPos val="low"/>
        <c:crossAx val="77195904"/>
        <c:crosses val="autoZero"/>
        <c:auto val="1"/>
        <c:lblAlgn val="ctr"/>
        <c:lblOffset val="100"/>
      </c:catAx>
      <c:valAx>
        <c:axId val="77195904"/>
        <c:scaling>
          <c:orientation val="minMax"/>
        </c:scaling>
        <c:axPos val="l"/>
        <c:majorGridlines>
          <c:spPr>
            <a:ln w="12700">
              <a:solidFill>
                <a:schemeClr val="bg1">
                  <a:lumMod val="75000"/>
                </a:schemeClr>
              </a:solidFill>
            </a:ln>
          </c:spPr>
        </c:majorGridlines>
        <c:title>
          <c:tx>
            <c:rich>
              <a:bodyPr rot="-5400000" vert="horz"/>
              <a:lstStyle/>
              <a:p>
                <a:pPr>
                  <a:defRPr sz="1100"/>
                </a:pPr>
                <a:r>
                  <a:rPr lang="en-US" sz="1100"/>
                  <a:t>Overuse (acre-ft)</a:t>
                </a:r>
              </a:p>
            </c:rich>
          </c:tx>
        </c:title>
        <c:numFmt formatCode="#,##0_);[Red]\(#,##0\)" sourceLinked="1"/>
        <c:tickLblPos val="nextTo"/>
        <c:crossAx val="77194368"/>
        <c:crosses val="autoZero"/>
        <c:crossBetween val="between"/>
      </c:valAx>
    </c:plotArea>
    <c:legend>
      <c:legendPos val="b"/>
      <c:spPr>
        <a:ln>
          <a:noFill/>
        </a:ln>
      </c:spPr>
    </c:legend>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84369856493194"/>
          <c:y val="4.1916167664670663E-2"/>
          <c:w val="0.8422392883415496"/>
          <c:h val="0.72754491017964074"/>
        </c:manualLayout>
      </c:layout>
      <c:barChart>
        <c:barDir val="col"/>
        <c:grouping val="clustered"/>
        <c:ser>
          <c:idx val="0"/>
          <c:order val="0"/>
          <c:tx>
            <c:strRef>
              <c:f>'tables(1-3) Figures (1-2) AppA1'!$B$25:$B$26</c:f>
              <c:strCache>
                <c:ptCount val="1"/>
                <c:pt idx="0">
                  <c:v>CBCU -  Available Supply</c:v>
                </c:pt>
              </c:strCache>
            </c:strRef>
          </c:tx>
          <c:cat>
            <c:numRef>
              <c:f>'tables(1-3) Figures (1-2) AppA1'!$A$37:$A$42</c:f>
              <c:numCache>
                <c:formatCode>General</c:formatCode>
                <c:ptCount val="6"/>
                <c:pt idx="0">
                  <c:v>2003</c:v>
                </c:pt>
                <c:pt idx="1">
                  <c:v>2004</c:v>
                </c:pt>
                <c:pt idx="2">
                  <c:v>2005</c:v>
                </c:pt>
                <c:pt idx="3">
                  <c:v>2006</c:v>
                </c:pt>
                <c:pt idx="4">
                  <c:v>2007</c:v>
                </c:pt>
                <c:pt idx="5">
                  <c:v>2008</c:v>
                </c:pt>
              </c:numCache>
            </c:numRef>
          </c:cat>
          <c:val>
            <c:numRef>
              <c:f>'tables(1-3) Figures (1-2) AppA1'!$B$37:$B$42</c:f>
              <c:numCache>
                <c:formatCode>#,##0_);[Red]\(#,##0\)</c:formatCode>
                <c:ptCount val="6"/>
                <c:pt idx="0">
                  <c:v>-14070</c:v>
                </c:pt>
                <c:pt idx="1">
                  <c:v>-14540</c:v>
                </c:pt>
                <c:pt idx="2">
                  <c:v>-16250</c:v>
                </c:pt>
                <c:pt idx="3">
                  <c:v>-13360</c:v>
                </c:pt>
                <c:pt idx="4">
                  <c:v>-15620</c:v>
                </c:pt>
                <c:pt idx="5">
                  <c:v>-17360</c:v>
                </c:pt>
              </c:numCache>
            </c:numRef>
          </c:val>
        </c:ser>
        <c:ser>
          <c:idx val="1"/>
          <c:order val="1"/>
          <c:tx>
            <c:strRef>
              <c:f>'tables(1-3) Figures (1-2) AppA1'!$C$25:$C$26</c:f>
              <c:strCache>
                <c:ptCount val="1"/>
                <c:pt idx="0">
                  <c:v>CBCU -  Allocation</c:v>
                </c:pt>
              </c:strCache>
            </c:strRef>
          </c:tx>
          <c:val>
            <c:numRef>
              <c:f>'tables(1-3) Figures (1-2) AppA1'!$C$37:$C$42</c:f>
              <c:numCache>
                <c:formatCode>#,##0_);[Red]\(#,##0\)</c:formatCode>
                <c:ptCount val="6"/>
                <c:pt idx="0">
                  <c:v>7520</c:v>
                </c:pt>
                <c:pt idx="1">
                  <c:v>7910</c:v>
                </c:pt>
                <c:pt idx="2">
                  <c:v>7490</c:v>
                </c:pt>
                <c:pt idx="3">
                  <c:v>8290</c:v>
                </c:pt>
                <c:pt idx="4">
                  <c:v>7860</c:v>
                </c:pt>
                <c:pt idx="5">
                  <c:v>5820</c:v>
                </c:pt>
              </c:numCache>
            </c:numRef>
          </c:val>
        </c:ser>
        <c:axId val="77093888"/>
        <c:axId val="77095680"/>
      </c:barChart>
      <c:catAx>
        <c:axId val="77093888"/>
        <c:scaling>
          <c:orientation val="minMax"/>
        </c:scaling>
        <c:axPos val="b"/>
        <c:numFmt formatCode="General" sourceLinked="1"/>
        <c:tickLblPos val="low"/>
        <c:crossAx val="77095680"/>
        <c:crosses val="autoZero"/>
        <c:auto val="1"/>
        <c:lblAlgn val="ctr"/>
        <c:lblOffset val="100"/>
      </c:catAx>
      <c:valAx>
        <c:axId val="77095680"/>
        <c:scaling>
          <c:orientation val="minMax"/>
        </c:scaling>
        <c:axPos val="l"/>
        <c:majorGridlines>
          <c:spPr>
            <a:ln w="12700">
              <a:solidFill>
                <a:schemeClr val="bg1">
                  <a:lumMod val="75000"/>
                </a:schemeClr>
              </a:solidFill>
            </a:ln>
          </c:spPr>
        </c:majorGridlines>
        <c:title>
          <c:tx>
            <c:rich>
              <a:bodyPr rot="-5400000" vert="horz"/>
              <a:lstStyle/>
              <a:p>
                <a:pPr>
                  <a:defRPr sz="1100"/>
                </a:pPr>
                <a:r>
                  <a:rPr lang="en-US" sz="1100"/>
                  <a:t>Overuse (acre-ft)</a:t>
                </a:r>
              </a:p>
            </c:rich>
          </c:tx>
        </c:title>
        <c:numFmt formatCode="#,##0_);[Red]\(#,##0\)" sourceLinked="1"/>
        <c:tickLblPos val="nextTo"/>
        <c:crossAx val="77093888"/>
        <c:crosses val="autoZero"/>
        <c:crossBetween val="between"/>
      </c:valAx>
    </c:plotArea>
    <c:legend>
      <c:legendPos val="b"/>
      <c:spPr>
        <a:ln>
          <a:noFill/>
        </a:ln>
      </c:spPr>
    </c:legend>
    <c:plotVisOnly val="1"/>
    <c:dispBlanksAs val="gap"/>
  </c:chart>
  <c:spPr>
    <a:ln>
      <a:noFill/>
    </a:ln>
  </c:sp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835968587233668"/>
          <c:y val="4.1916167664670663E-2"/>
          <c:w val="0.8450620857280231"/>
          <c:h val="0.72754491017964074"/>
        </c:manualLayout>
      </c:layout>
      <c:barChart>
        <c:barDir val="col"/>
        <c:grouping val="clustered"/>
        <c:ser>
          <c:idx val="0"/>
          <c:order val="0"/>
          <c:tx>
            <c:strRef>
              <c:f>'tables(1-3) Figures (1-2) AppA1'!$B$25:$B$26</c:f>
              <c:strCache>
                <c:ptCount val="1"/>
                <c:pt idx="0">
                  <c:v>CBCU -  Available Supply</c:v>
                </c:pt>
              </c:strCache>
            </c:strRef>
          </c:tx>
          <c:cat>
            <c:numRef>
              <c:f>'tables(1-3) Figures (1-2) AppA1'!$A$45:$A$50</c:f>
              <c:numCache>
                <c:formatCode>General</c:formatCode>
                <c:ptCount val="6"/>
                <c:pt idx="0">
                  <c:v>2003</c:v>
                </c:pt>
                <c:pt idx="1">
                  <c:v>2004</c:v>
                </c:pt>
                <c:pt idx="2">
                  <c:v>2005</c:v>
                </c:pt>
                <c:pt idx="3">
                  <c:v>2006</c:v>
                </c:pt>
                <c:pt idx="4">
                  <c:v>2007</c:v>
                </c:pt>
                <c:pt idx="5">
                  <c:v>2008</c:v>
                </c:pt>
              </c:numCache>
            </c:numRef>
          </c:cat>
          <c:val>
            <c:numRef>
              <c:f>'tables(1-3) Figures (1-2) AppA1'!$B$45:$B$50</c:f>
              <c:numCache>
                <c:formatCode>#,##0_);[Red]\(#,##0\)</c:formatCode>
                <c:ptCount val="6"/>
                <c:pt idx="0">
                  <c:v>2230</c:v>
                </c:pt>
                <c:pt idx="1">
                  <c:v>2740</c:v>
                </c:pt>
                <c:pt idx="2">
                  <c:v>2580</c:v>
                </c:pt>
                <c:pt idx="3">
                  <c:v>2790</c:v>
                </c:pt>
                <c:pt idx="4">
                  <c:v>2120</c:v>
                </c:pt>
                <c:pt idx="5">
                  <c:v>1350</c:v>
                </c:pt>
              </c:numCache>
            </c:numRef>
          </c:val>
        </c:ser>
        <c:ser>
          <c:idx val="1"/>
          <c:order val="1"/>
          <c:tx>
            <c:strRef>
              <c:f>'tables(1-3) Figures (1-2) AppA1'!$C$25:$C$26</c:f>
              <c:strCache>
                <c:ptCount val="1"/>
                <c:pt idx="0">
                  <c:v>CBCU -  Allocation</c:v>
                </c:pt>
              </c:strCache>
            </c:strRef>
          </c:tx>
          <c:val>
            <c:numRef>
              <c:f>'tables(1-3) Figures (1-2) AppA1'!$C$45:$C$50</c:f>
              <c:numCache>
                <c:formatCode>#,##0_);[Red]\(#,##0\)</c:formatCode>
                <c:ptCount val="6"/>
                <c:pt idx="0">
                  <c:v>5550</c:v>
                </c:pt>
                <c:pt idx="1">
                  <c:v>6110</c:v>
                </c:pt>
                <c:pt idx="2">
                  <c:v>6430</c:v>
                </c:pt>
                <c:pt idx="3">
                  <c:v>5670</c:v>
                </c:pt>
                <c:pt idx="4">
                  <c:v>5330</c:v>
                </c:pt>
                <c:pt idx="5">
                  <c:v>4600</c:v>
                </c:pt>
              </c:numCache>
            </c:numRef>
          </c:val>
        </c:ser>
        <c:axId val="77603968"/>
        <c:axId val="77605504"/>
      </c:barChart>
      <c:catAx>
        <c:axId val="77603968"/>
        <c:scaling>
          <c:orientation val="minMax"/>
        </c:scaling>
        <c:axPos val="b"/>
        <c:numFmt formatCode="General" sourceLinked="1"/>
        <c:tickLblPos val="low"/>
        <c:crossAx val="77605504"/>
        <c:crosses val="autoZero"/>
        <c:auto val="1"/>
        <c:lblAlgn val="ctr"/>
        <c:lblOffset val="100"/>
      </c:catAx>
      <c:valAx>
        <c:axId val="77605504"/>
        <c:scaling>
          <c:orientation val="minMax"/>
        </c:scaling>
        <c:axPos val="l"/>
        <c:majorGridlines>
          <c:spPr>
            <a:ln w="12700">
              <a:solidFill>
                <a:schemeClr val="bg1">
                  <a:lumMod val="75000"/>
                </a:schemeClr>
              </a:solidFill>
            </a:ln>
          </c:spPr>
        </c:majorGridlines>
        <c:title>
          <c:tx>
            <c:rich>
              <a:bodyPr rot="-5400000" vert="horz"/>
              <a:lstStyle/>
              <a:p>
                <a:pPr>
                  <a:defRPr sz="1100"/>
                </a:pPr>
                <a:r>
                  <a:rPr lang="en-US" sz="1100"/>
                  <a:t>Overuse (acre-ft)</a:t>
                </a:r>
              </a:p>
            </c:rich>
          </c:tx>
        </c:title>
        <c:numFmt formatCode="#,##0_);[Red]\(#,##0\)" sourceLinked="1"/>
        <c:tickLblPos val="nextTo"/>
        <c:crossAx val="77603968"/>
        <c:crosses val="autoZero"/>
        <c:crossBetween val="between"/>
      </c:valAx>
    </c:plotArea>
    <c:legend>
      <c:legendPos val="b"/>
      <c:spPr>
        <a:ln>
          <a:noFill/>
        </a:ln>
      </c:spPr>
    </c:legend>
    <c:plotVisOnly val="1"/>
    <c:dispBlanksAs val="gap"/>
  </c:chart>
  <c:spPr>
    <a:ln>
      <a:noFill/>
    </a:ln>
  </c:spPr>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225126389827571"/>
          <c:y val="4.1916167664670663E-2"/>
          <c:w val="0.84117068148755492"/>
          <c:h val="0.72754491017964074"/>
        </c:manualLayout>
      </c:layout>
      <c:barChart>
        <c:barDir val="col"/>
        <c:grouping val="clustered"/>
        <c:ser>
          <c:idx val="0"/>
          <c:order val="0"/>
          <c:tx>
            <c:strRef>
              <c:f>'tables(1-3) Figures (1-2) AppA1'!$B$25:$B$26</c:f>
              <c:strCache>
                <c:ptCount val="1"/>
                <c:pt idx="0">
                  <c:v>CBCU -  Available Supply</c:v>
                </c:pt>
              </c:strCache>
            </c:strRef>
          </c:tx>
          <c:cat>
            <c:numRef>
              <c:f>'tables(1-3) Figures (1-2) AppA1'!$A$53:$A$58</c:f>
              <c:numCache>
                <c:formatCode>General</c:formatCode>
                <c:ptCount val="6"/>
                <c:pt idx="0">
                  <c:v>2003</c:v>
                </c:pt>
                <c:pt idx="1">
                  <c:v>2004</c:v>
                </c:pt>
                <c:pt idx="2">
                  <c:v>2005</c:v>
                </c:pt>
                <c:pt idx="3">
                  <c:v>2006</c:v>
                </c:pt>
                <c:pt idx="4">
                  <c:v>2007</c:v>
                </c:pt>
                <c:pt idx="5">
                  <c:v>2008</c:v>
                </c:pt>
              </c:numCache>
            </c:numRef>
          </c:cat>
          <c:val>
            <c:numRef>
              <c:f>'tables(1-3) Figures (1-2) AppA1'!$B$53:$B$58</c:f>
              <c:numCache>
                <c:formatCode>#,##0_);[Red]\(#,##0\)</c:formatCode>
                <c:ptCount val="6"/>
                <c:pt idx="0">
                  <c:v>-270</c:v>
                </c:pt>
                <c:pt idx="1">
                  <c:v>-370</c:v>
                </c:pt>
                <c:pt idx="2">
                  <c:v>-940</c:v>
                </c:pt>
                <c:pt idx="3">
                  <c:v>-1460</c:v>
                </c:pt>
                <c:pt idx="4">
                  <c:v>-2390</c:v>
                </c:pt>
                <c:pt idx="5">
                  <c:v>-2920</c:v>
                </c:pt>
              </c:numCache>
            </c:numRef>
          </c:val>
        </c:ser>
        <c:ser>
          <c:idx val="1"/>
          <c:order val="1"/>
          <c:tx>
            <c:strRef>
              <c:f>'tables(1-3) Figures (1-2) AppA1'!$C$25:$C$26</c:f>
              <c:strCache>
                <c:ptCount val="1"/>
                <c:pt idx="0">
                  <c:v>CBCU -  Allocation</c:v>
                </c:pt>
              </c:strCache>
            </c:strRef>
          </c:tx>
          <c:val>
            <c:numRef>
              <c:f>'tables(1-3) Figures (1-2) AppA1'!$C$53:$C$58</c:f>
              <c:numCache>
                <c:formatCode>#,##0_);[Red]\(#,##0\)</c:formatCode>
                <c:ptCount val="6"/>
                <c:pt idx="0">
                  <c:v>-260</c:v>
                </c:pt>
                <c:pt idx="1">
                  <c:v>-360</c:v>
                </c:pt>
                <c:pt idx="2">
                  <c:v>-910</c:v>
                </c:pt>
                <c:pt idx="3">
                  <c:v>-1420</c:v>
                </c:pt>
                <c:pt idx="4">
                  <c:v>-2320</c:v>
                </c:pt>
                <c:pt idx="5">
                  <c:v>-2840</c:v>
                </c:pt>
              </c:numCache>
            </c:numRef>
          </c:val>
        </c:ser>
        <c:axId val="77618176"/>
        <c:axId val="77628160"/>
      </c:barChart>
      <c:catAx>
        <c:axId val="77618176"/>
        <c:scaling>
          <c:orientation val="minMax"/>
        </c:scaling>
        <c:axPos val="b"/>
        <c:numFmt formatCode="General" sourceLinked="1"/>
        <c:tickLblPos val="low"/>
        <c:crossAx val="77628160"/>
        <c:crosses val="autoZero"/>
        <c:auto val="1"/>
        <c:lblAlgn val="ctr"/>
        <c:lblOffset val="100"/>
      </c:catAx>
      <c:valAx>
        <c:axId val="77628160"/>
        <c:scaling>
          <c:orientation val="minMax"/>
        </c:scaling>
        <c:axPos val="l"/>
        <c:majorGridlines>
          <c:spPr>
            <a:ln w="12700">
              <a:solidFill>
                <a:schemeClr val="bg1">
                  <a:lumMod val="75000"/>
                </a:schemeClr>
              </a:solidFill>
            </a:ln>
          </c:spPr>
        </c:majorGridlines>
        <c:title>
          <c:tx>
            <c:rich>
              <a:bodyPr rot="-5400000" vert="horz"/>
              <a:lstStyle/>
              <a:p>
                <a:pPr>
                  <a:defRPr sz="1100"/>
                </a:pPr>
                <a:r>
                  <a:rPr lang="en-US" sz="1100"/>
                  <a:t>Overuse (acre-ft)</a:t>
                </a:r>
              </a:p>
            </c:rich>
          </c:tx>
        </c:title>
        <c:numFmt formatCode="#,##0_);[Red]\(#,##0\)" sourceLinked="1"/>
        <c:tickLblPos val="nextTo"/>
        <c:crossAx val="77618176"/>
        <c:crosses val="autoZero"/>
        <c:crossBetween val="between"/>
      </c:valAx>
    </c:plotArea>
    <c:legend>
      <c:legendPos val="b"/>
      <c:spPr>
        <a:ln>
          <a:noFill/>
        </a:ln>
      </c:spPr>
    </c:legend>
    <c:plotVisOnly val="1"/>
    <c:dispBlanksAs val="gap"/>
  </c:chart>
  <c:spPr>
    <a:ln>
      <a:noFill/>
    </a:ln>
  </c:sp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111532552333402"/>
          <c:y val="2.6091226347263411E-2"/>
          <c:w val="0.86211638179373828"/>
          <c:h val="0.79601406450028933"/>
        </c:manualLayout>
      </c:layout>
      <c:barChart>
        <c:barDir val="col"/>
        <c:grouping val="stacked"/>
        <c:ser>
          <c:idx val="9"/>
          <c:order val="11"/>
          <c:tx>
            <c:strRef>
              <c:f>'Figure 3'!$U$15</c:f>
              <c:strCache>
                <c:ptCount val="1"/>
                <c:pt idx="0">
                  <c:v>Axis</c:v>
                </c:pt>
              </c:strCache>
            </c:strRef>
          </c:tx>
          <c:cat>
            <c:strRef>
              <c:f>'Figure 3'!$V$14:$W$14</c:f>
              <c:strCache>
                <c:ptCount val="2"/>
                <c:pt idx="0">
                  <c:v>1995-2001</c:v>
                </c:pt>
                <c:pt idx="1">
                  <c:v>2003-2007</c:v>
                </c:pt>
              </c:strCache>
            </c:strRef>
          </c:cat>
          <c:val>
            <c:numRef>
              <c:f>'Figure 3'!$V$15:$W$15</c:f>
              <c:numCache>
                <c:formatCode>General</c:formatCode>
                <c:ptCount val="2"/>
                <c:pt idx="0">
                  <c:v>0</c:v>
                </c:pt>
                <c:pt idx="1">
                  <c:v>0</c:v>
                </c:pt>
              </c:numCache>
            </c:numRef>
          </c:val>
        </c:ser>
        <c:gapWidth val="27"/>
        <c:overlap val="100"/>
        <c:axId val="77844480"/>
        <c:axId val="77846016"/>
      </c:barChart>
      <c:barChart>
        <c:barDir val="col"/>
        <c:grouping val="stacked"/>
        <c:ser>
          <c:idx val="10"/>
          <c:order val="0"/>
          <c:tx>
            <c:strRef>
              <c:f>'Figure 3'!$U$19</c:f>
              <c:strCache>
                <c:ptCount val="1"/>
                <c:pt idx="0">
                  <c:v>CBCU</c:v>
                </c:pt>
              </c:strCache>
            </c:strRef>
          </c:tx>
          <c:spPr>
            <a:solidFill>
              <a:schemeClr val="accent2"/>
            </a:solidFill>
          </c:spPr>
          <c:val>
            <c:numRef>
              <c:f>'Figure 3'!$V$19:$AG$19</c:f>
              <c:numCache>
                <c:formatCode>#,##0</c:formatCode>
                <c:ptCount val="12"/>
                <c:pt idx="1">
                  <c:v>18215.714285714286</c:v>
                </c:pt>
                <c:pt idx="7">
                  <c:v>16370</c:v>
                </c:pt>
              </c:numCache>
            </c:numRef>
          </c:val>
        </c:ser>
        <c:ser>
          <c:idx val="11"/>
          <c:order val="1"/>
          <c:tx>
            <c:strRef>
              <c:f>'Figure 3'!$U$24</c:f>
              <c:strCache>
                <c:ptCount val="1"/>
                <c:pt idx="0">
                  <c:v>CBCU</c:v>
                </c:pt>
              </c:strCache>
            </c:strRef>
          </c:tx>
          <c:spPr>
            <a:solidFill>
              <a:schemeClr val="accent2"/>
            </a:solidFill>
          </c:spPr>
          <c:val>
            <c:numRef>
              <c:f>'Figure 3'!$V$24:$AG$24</c:f>
              <c:numCache>
                <c:formatCode>#,##0</c:formatCode>
                <c:ptCount val="12"/>
                <c:pt idx="4">
                  <c:v>7580</c:v>
                </c:pt>
                <c:pt idx="10" formatCode="_(* #,##0_);_(* \(#,##0\);_(* &quot;-&quot;_);_(@_)">
                  <c:v>5870</c:v>
                </c:pt>
              </c:numCache>
            </c:numRef>
          </c:val>
        </c:ser>
        <c:ser>
          <c:idx val="0"/>
          <c:order val="2"/>
          <c:tx>
            <c:strRef>
              <c:f>'Figure 3'!$U$18</c:f>
              <c:strCache>
                <c:ptCount val="1"/>
                <c:pt idx="0">
                  <c:v>Allocation</c:v>
                </c:pt>
              </c:strCache>
            </c:strRef>
          </c:tx>
          <c:spPr>
            <a:solidFill>
              <a:schemeClr val="tx2">
                <a:lumMod val="75000"/>
              </a:schemeClr>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3'!$V$18:$AH$18</c:f>
              <c:numCache>
                <c:formatCode>#,##0</c:formatCode>
                <c:ptCount val="13"/>
              </c:numCache>
            </c:numRef>
          </c:val>
        </c:ser>
        <c:ser>
          <c:idx val="1"/>
          <c:order val="3"/>
          <c:tx>
            <c:strRef>
              <c:f>'Figure 3'!$U$20</c:f>
              <c:strCache>
                <c:ptCount val="1"/>
                <c:pt idx="0">
                  <c:v>Allocation</c:v>
                </c:pt>
              </c:strCache>
            </c:strRef>
          </c:tx>
          <c:spPr>
            <a:solidFill>
              <a:schemeClr val="tx2">
                <a:lumMod val="75000"/>
              </a:schemeClr>
            </a:solidFill>
            <a:ln>
              <a:noFill/>
            </a:ln>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3'!$V$20:$AH$20</c:f>
              <c:numCache>
                <c:formatCode>#,##0</c:formatCode>
                <c:ptCount val="13"/>
                <c:pt idx="2">
                  <c:v>16207.142857142857</c:v>
                </c:pt>
                <c:pt idx="8">
                  <c:v>10550</c:v>
                </c:pt>
              </c:numCache>
            </c:numRef>
          </c:val>
        </c:ser>
        <c:ser>
          <c:idx val="2"/>
          <c:order val="4"/>
          <c:tx>
            <c:strRef>
              <c:f>'Figure 3'!$U$21</c:f>
              <c:strCache>
                <c:ptCount val="1"/>
                <c:pt idx="0">
                  <c:v>Unallocated Supply</c:v>
                </c:pt>
              </c:strCache>
            </c:strRef>
          </c:tx>
          <c:spPr>
            <a:solidFill>
              <a:schemeClr val="accent3"/>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3'!$V$21:$AH$21</c:f>
              <c:numCache>
                <c:formatCode>#,##0</c:formatCode>
                <c:ptCount val="13"/>
                <c:pt idx="2">
                  <c:v>5110</c:v>
                </c:pt>
                <c:pt idx="8">
                  <c:v>3330</c:v>
                </c:pt>
              </c:numCache>
            </c:numRef>
          </c:val>
        </c:ser>
        <c:ser>
          <c:idx val="3"/>
          <c:order val="5"/>
          <c:tx>
            <c:strRef>
              <c:f>'Figure 3'!$U$22</c:f>
              <c:strCache>
                <c:ptCount val="1"/>
                <c:pt idx="0">
                  <c:v>Overuse</c:v>
                </c:pt>
              </c:strCache>
            </c:strRef>
          </c:tx>
          <c:spPr>
            <a:solidFill>
              <a:schemeClr val="accent6"/>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3'!$V$22:$AH$22</c:f>
              <c:numCache>
                <c:formatCode>#,##0</c:formatCode>
                <c:ptCount val="13"/>
                <c:pt idx="2">
                  <c:v>0</c:v>
                </c:pt>
                <c:pt idx="8">
                  <c:v>2490</c:v>
                </c:pt>
              </c:numCache>
            </c:numRef>
          </c:val>
        </c:ser>
        <c:ser>
          <c:idx val="4"/>
          <c:order val="6"/>
          <c:tx>
            <c:strRef>
              <c:f>'Figure 3'!$U$23</c:f>
              <c:strCache>
                <c:ptCount val="1"/>
                <c:pt idx="0">
                  <c:v>Allocation</c:v>
                </c:pt>
              </c:strCache>
            </c:strRef>
          </c:tx>
          <c:spPr>
            <a:solidFill>
              <a:schemeClr val="tx2">
                <a:lumMod val="75000"/>
              </a:schemeClr>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3'!$V$23:$AH$23</c:f>
              <c:numCache>
                <c:formatCode>#,##0</c:formatCode>
                <c:ptCount val="13"/>
              </c:numCache>
            </c:numRef>
          </c:val>
        </c:ser>
        <c:ser>
          <c:idx val="5"/>
          <c:order val="7"/>
          <c:tx>
            <c:strRef>
              <c:f>'Figure 3'!$U$25</c:f>
              <c:strCache>
                <c:ptCount val="1"/>
                <c:pt idx="0">
                  <c:v>Allocation</c:v>
                </c:pt>
              </c:strCache>
            </c:strRef>
          </c:tx>
          <c:spPr>
            <a:solidFill>
              <a:schemeClr val="tx2">
                <a:lumMod val="75000"/>
              </a:schemeClr>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3'!$V$25:$AH$25</c:f>
              <c:numCache>
                <c:formatCode>General</c:formatCode>
                <c:ptCount val="13"/>
                <c:pt idx="5" formatCode="_(* #,##0_);_(* \(#,##0\);_(* &quot;-&quot;_);_(@_)">
                  <c:v>14672.857142857143</c:v>
                </c:pt>
                <c:pt idx="11" formatCode="_(* #,##0_);_(* \(#,##0\);_(* &quot;-&quot;_);_(@_)">
                  <c:v>9550</c:v>
                </c:pt>
              </c:numCache>
            </c:numRef>
          </c:val>
        </c:ser>
        <c:ser>
          <c:idx val="6"/>
          <c:order val="8"/>
          <c:tx>
            <c:strRef>
              <c:f>'Figure 3'!$U$26</c:f>
              <c:strCache>
                <c:ptCount val="1"/>
                <c:pt idx="0">
                  <c:v>Unallocated Supply</c:v>
                </c:pt>
              </c:strCache>
            </c:strRef>
          </c:tx>
          <c:spPr>
            <a:solidFill>
              <a:schemeClr val="accent3"/>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3'!$V$26:$AH$26</c:f>
              <c:numCache>
                <c:formatCode>General</c:formatCode>
                <c:ptCount val="13"/>
                <c:pt idx="5" formatCode="_(* #,##0_);_(* \(#,##0\);_(* &quot;-&quot;_);_(@_)">
                  <c:v>5110</c:v>
                </c:pt>
                <c:pt idx="11" formatCode="_(* #,##0_);_(* \(#,##0\);_(* &quot;-&quot;_);_(@_)">
                  <c:v>3330</c:v>
                </c:pt>
              </c:numCache>
            </c:numRef>
          </c:val>
        </c:ser>
        <c:ser>
          <c:idx val="7"/>
          <c:order val="9"/>
          <c:tx>
            <c:strRef>
              <c:f>'Figure 3'!$U$27</c:f>
              <c:strCache>
                <c:ptCount val="1"/>
                <c:pt idx="0">
                  <c:v>Unused from Colorado</c:v>
                </c:pt>
              </c:strCache>
            </c:strRef>
          </c:tx>
          <c:spPr>
            <a:solidFill>
              <a:srgbClr val="FF0000"/>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3'!$V$27:$AH$27</c:f>
              <c:numCache>
                <c:formatCode>General</c:formatCode>
                <c:ptCount val="13"/>
                <c:pt idx="5" formatCode="_(* #,##0_);_(* \(#,##0\);_(* &quot;-&quot;_);_(@_)">
                  <c:v>0</c:v>
                </c:pt>
                <c:pt idx="11" formatCode="_(* #,##0_);_(* \(#,##0\);_(* &quot;-&quot;_);_(@_)">
                  <c:v>0</c:v>
                </c:pt>
              </c:numCache>
            </c:numRef>
          </c:val>
        </c:ser>
        <c:ser>
          <c:idx val="8"/>
          <c:order val="10"/>
          <c:tx>
            <c:strRef>
              <c:f>'Figure 3'!$U$28</c:f>
              <c:strCache>
                <c:ptCount val="1"/>
                <c:pt idx="0">
                  <c:v>Overuse</c:v>
                </c:pt>
              </c:strCache>
            </c:strRef>
          </c:tx>
          <c:spPr>
            <a:solidFill>
              <a:schemeClr val="accent6"/>
            </a:solidFill>
          </c:spPr>
          <c:cat>
            <c:strRef>
              <c:f>'Figure 3'!$V$17:$AG$17</c:f>
              <c:strCache>
                <c:ptCount val="12"/>
                <c:pt idx="0">
                  <c:v>B</c:v>
                </c:pt>
                <c:pt idx="1">
                  <c:v>D</c:v>
                </c:pt>
                <c:pt idx="2">
                  <c:v>E</c:v>
                </c:pt>
                <c:pt idx="3">
                  <c:v>F</c:v>
                </c:pt>
                <c:pt idx="4">
                  <c:v>H</c:v>
                </c:pt>
                <c:pt idx="5">
                  <c:v>I</c:v>
                </c:pt>
                <c:pt idx="6">
                  <c:v>J</c:v>
                </c:pt>
                <c:pt idx="7">
                  <c:v>L </c:v>
                </c:pt>
                <c:pt idx="8">
                  <c:v>M</c:v>
                </c:pt>
                <c:pt idx="9">
                  <c:v>N</c:v>
                </c:pt>
                <c:pt idx="10">
                  <c:v>P</c:v>
                </c:pt>
                <c:pt idx="11">
                  <c:v>Q</c:v>
                </c:pt>
              </c:strCache>
            </c:strRef>
          </c:cat>
          <c:val>
            <c:numRef>
              <c:f>'Figure 3'!$V$28:$AH$28</c:f>
              <c:numCache>
                <c:formatCode>General</c:formatCode>
                <c:ptCount val="13"/>
                <c:pt idx="5" formatCode="_(* #,##0_);_(* \(#,##0\);_(* &quot;-&quot;_);_(@_)">
                  <c:v>0</c:v>
                </c:pt>
                <c:pt idx="11" formatCode="_(* #,##0_);_(* \(#,##0\);_(* &quot;-&quot;_);_(@_)">
                  <c:v>0</c:v>
                </c:pt>
              </c:numCache>
            </c:numRef>
          </c:val>
        </c:ser>
        <c:gapWidth val="20"/>
        <c:overlap val="100"/>
        <c:axId val="77853824"/>
        <c:axId val="77847552"/>
      </c:barChart>
      <c:catAx>
        <c:axId val="77844480"/>
        <c:scaling>
          <c:orientation val="minMax"/>
        </c:scaling>
        <c:axPos val="b"/>
        <c:majorGridlines>
          <c:spPr>
            <a:ln>
              <a:solidFill>
                <a:schemeClr val="tx1"/>
              </a:solidFill>
            </a:ln>
          </c:spPr>
        </c:majorGridlines>
        <c:tickLblPos val="low"/>
        <c:spPr>
          <a:ln w="12700">
            <a:solidFill>
              <a:schemeClr val="bg1">
                <a:lumMod val="50000"/>
              </a:schemeClr>
            </a:solidFill>
          </a:ln>
        </c:spPr>
        <c:txPr>
          <a:bodyPr/>
          <a:lstStyle/>
          <a:p>
            <a:pPr>
              <a:defRPr sz="1200" b="1"/>
            </a:pPr>
            <a:endParaRPr lang="en-US"/>
          </a:p>
        </c:txPr>
        <c:crossAx val="77846016"/>
        <c:crosses val="autoZero"/>
        <c:auto val="1"/>
        <c:lblAlgn val="ctr"/>
        <c:lblOffset val="100"/>
      </c:catAx>
      <c:valAx>
        <c:axId val="77846016"/>
        <c:scaling>
          <c:orientation val="minMax"/>
          <c:max val="25000"/>
          <c:min val="0"/>
        </c:scaling>
        <c:axPos val="l"/>
        <c:majorGridlines>
          <c:spPr>
            <a:ln>
              <a:solidFill>
                <a:schemeClr val="bg1">
                  <a:lumMod val="75000"/>
                </a:schemeClr>
              </a:solidFill>
            </a:ln>
          </c:spPr>
        </c:majorGridlines>
        <c:numFmt formatCode="#,##0" sourceLinked="0"/>
        <c:tickLblPos val="nextTo"/>
        <c:txPr>
          <a:bodyPr/>
          <a:lstStyle/>
          <a:p>
            <a:pPr>
              <a:defRPr sz="1100"/>
            </a:pPr>
            <a:endParaRPr lang="en-US"/>
          </a:p>
        </c:txPr>
        <c:crossAx val="77844480"/>
        <c:crosses val="autoZero"/>
        <c:crossBetween val="between"/>
        <c:majorUnit val="5000"/>
        <c:minorUnit val="400"/>
      </c:valAx>
      <c:valAx>
        <c:axId val="77847552"/>
        <c:scaling>
          <c:orientation val="minMax"/>
          <c:max val="25000"/>
        </c:scaling>
        <c:axPos val="r"/>
        <c:title>
          <c:tx>
            <c:rich>
              <a:bodyPr rot="-5400000" vert="horz"/>
              <a:lstStyle/>
              <a:p>
                <a:pPr>
                  <a:defRPr sz="1200"/>
                </a:pPr>
                <a:r>
                  <a:rPr lang="en-US" sz="1200"/>
                  <a:t>Allocation and CBCU (avg acre-ft</a:t>
                </a:r>
                <a:r>
                  <a:rPr lang="en-US" sz="1200" baseline="0"/>
                  <a:t> </a:t>
                </a:r>
                <a:r>
                  <a:rPr lang="en-US" sz="1200"/>
                  <a:t>/ yr)</a:t>
                </a:r>
              </a:p>
            </c:rich>
          </c:tx>
          <c:layout>
            <c:manualLayout>
              <c:xMode val="edge"/>
              <c:yMode val="edge"/>
              <c:x val="1.4931342423660458E-2"/>
              <c:y val="0.23510039808498326"/>
            </c:manualLayout>
          </c:layout>
        </c:title>
        <c:numFmt formatCode="#,##0" sourceLinked="1"/>
        <c:majorTickMark val="none"/>
        <c:tickLblPos val="none"/>
        <c:spPr>
          <a:ln>
            <a:noFill/>
          </a:ln>
        </c:spPr>
        <c:crossAx val="77853824"/>
        <c:crosses val="max"/>
        <c:crossBetween val="midCat"/>
      </c:valAx>
      <c:catAx>
        <c:axId val="77853824"/>
        <c:scaling>
          <c:orientation val="minMax"/>
        </c:scaling>
        <c:axPos val="t"/>
        <c:majorTickMark val="none"/>
        <c:tickLblPos val="none"/>
        <c:spPr>
          <a:ln>
            <a:noFill/>
          </a:ln>
        </c:spPr>
        <c:crossAx val="77847552"/>
        <c:crosses val="max"/>
        <c:auto val="1"/>
        <c:lblAlgn val="ctr"/>
        <c:lblOffset val="100"/>
      </c:catAx>
    </c:plotArea>
    <c:legend>
      <c:legendPos val="b"/>
      <c:legendEntry>
        <c:idx val="0"/>
        <c:delete val="1"/>
      </c:legendEntry>
      <c:legendEntry>
        <c:idx val="1"/>
        <c:delete val="1"/>
      </c:legendEntry>
      <c:legendEntry>
        <c:idx val="4"/>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17627424620702917"/>
          <c:y val="0.8951195131788936"/>
          <c:w val="0.68251248319569757"/>
          <c:h val="9.1517457867877877E-2"/>
        </c:manualLayout>
      </c:layout>
      <c:txPr>
        <a:bodyPr/>
        <a:lstStyle/>
        <a:p>
          <a:pPr>
            <a:defRPr sz="1200"/>
          </a:pPr>
          <a:endParaRPr lang="en-US"/>
        </a:p>
      </c:txPr>
    </c:legend>
    <c:plotVisOnly val="1"/>
  </c:chart>
  <c:spPr>
    <a:ln>
      <a:noFill/>
    </a:ln>
  </c:spPr>
  <c:printSettings>
    <c:headerFooter/>
    <c:pageMargins b="0.750000000000001" l="0.70000000000000062" r="0.70000000000000062" t="0.75000000000000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847725</xdr:colOff>
      <xdr:row>20</xdr:row>
      <xdr:rowOff>31750</xdr:rowOff>
    </xdr:from>
    <xdr:to>
      <xdr:col>11</xdr:col>
      <xdr:colOff>1133475</xdr:colOff>
      <xdr:row>39</xdr:row>
      <xdr:rowOff>146050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847725</xdr:colOff>
      <xdr:row>49</xdr:row>
      <xdr:rowOff>9525</xdr:rowOff>
    </xdr:from>
    <xdr:to>
      <xdr:col>11</xdr:col>
      <xdr:colOff>1133475</xdr:colOff>
      <xdr:row>68</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847725</xdr:colOff>
      <xdr:row>71</xdr:row>
      <xdr:rowOff>9525</xdr:rowOff>
    </xdr:from>
    <xdr:to>
      <xdr:col>11</xdr:col>
      <xdr:colOff>1133475</xdr:colOff>
      <xdr:row>90</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xdr:colOff>
      <xdr:row>96</xdr:row>
      <xdr:rowOff>88900</xdr:rowOff>
    </xdr:from>
    <xdr:to>
      <xdr:col>12</xdr:col>
      <xdr:colOff>3175</xdr:colOff>
      <xdr:row>116</xdr:row>
      <xdr:rowOff>44450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847725</xdr:colOff>
      <xdr:row>118</xdr:row>
      <xdr:rowOff>9525</xdr:rowOff>
    </xdr:from>
    <xdr:to>
      <xdr:col>11</xdr:col>
      <xdr:colOff>1133475</xdr:colOff>
      <xdr:row>137</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35</xdr:row>
      <xdr:rowOff>165100</xdr:rowOff>
    </xdr:from>
    <xdr:to>
      <xdr:col>31</xdr:col>
      <xdr:colOff>571500</xdr:colOff>
      <xdr:row>64</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0.19055</cdr:x>
      <cdr:y>0.05568</cdr:y>
    </cdr:from>
    <cdr:to>
      <cdr:x>0.3003</cdr:x>
      <cdr:y>0.11582</cdr:y>
    </cdr:to>
    <cdr:sp macro="" textlink="">
      <cdr:nvSpPr>
        <cdr:cNvPr id="2" name="TextBox 1"/>
        <cdr:cNvSpPr txBox="1"/>
      </cdr:nvSpPr>
      <cdr:spPr>
        <a:xfrm xmlns:a="http://schemas.openxmlformats.org/drawingml/2006/main">
          <a:off x="1587537" y="306897"/>
          <a:ext cx="914349" cy="3314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Colorado</a:t>
          </a:r>
        </a:p>
      </cdr:txBody>
    </cdr:sp>
  </cdr:relSizeAnchor>
  <cdr:relSizeAnchor xmlns:cdr="http://schemas.openxmlformats.org/drawingml/2006/chartDrawing">
    <cdr:from>
      <cdr:x>0.62043</cdr:x>
      <cdr:y>0.05345</cdr:y>
    </cdr:from>
    <cdr:to>
      <cdr:x>0.73019</cdr:x>
      <cdr:y>0.11359</cdr:y>
    </cdr:to>
    <cdr:sp macro="" textlink="">
      <cdr:nvSpPr>
        <cdr:cNvPr id="3" name="TextBox 1"/>
        <cdr:cNvSpPr txBox="1"/>
      </cdr:nvSpPr>
      <cdr:spPr>
        <a:xfrm xmlns:a="http://schemas.openxmlformats.org/drawingml/2006/main">
          <a:off x="5168906" y="294606"/>
          <a:ext cx="914433" cy="3314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Colorado</a:t>
          </a:r>
        </a:p>
      </cdr:txBody>
    </cdr:sp>
  </cdr:relSizeAnchor>
  <cdr:relSizeAnchor xmlns:cdr="http://schemas.openxmlformats.org/drawingml/2006/chartDrawing">
    <cdr:from>
      <cdr:x>0.41464</cdr:x>
      <cdr:y>0.05345</cdr:y>
    </cdr:from>
    <cdr:to>
      <cdr:x>0.5244</cdr:x>
      <cdr:y>0.11359</cdr:y>
    </cdr:to>
    <cdr:sp macro="" textlink="">
      <cdr:nvSpPr>
        <cdr:cNvPr id="4" name="TextBox 1"/>
        <cdr:cNvSpPr txBox="1"/>
      </cdr:nvSpPr>
      <cdr:spPr>
        <a:xfrm xmlns:a="http://schemas.openxmlformats.org/drawingml/2006/main">
          <a:off x="3454418" y="294606"/>
          <a:ext cx="914433" cy="3314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Kansas</a:t>
          </a:r>
        </a:p>
      </cdr:txBody>
    </cdr:sp>
  </cdr:relSizeAnchor>
  <cdr:relSizeAnchor xmlns:cdr="http://schemas.openxmlformats.org/drawingml/2006/chartDrawing">
    <cdr:from>
      <cdr:x>0.83842</cdr:x>
      <cdr:y>0.05346</cdr:y>
    </cdr:from>
    <cdr:to>
      <cdr:x>0.94817</cdr:x>
      <cdr:y>0.11359</cdr:y>
    </cdr:to>
    <cdr:sp macro="" textlink="">
      <cdr:nvSpPr>
        <cdr:cNvPr id="5" name="TextBox 1"/>
        <cdr:cNvSpPr txBox="1"/>
      </cdr:nvSpPr>
      <cdr:spPr>
        <a:xfrm xmlns:a="http://schemas.openxmlformats.org/drawingml/2006/main">
          <a:off x="6985014" y="304822"/>
          <a:ext cx="914349" cy="3428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Kansas</a:t>
          </a:r>
        </a:p>
      </cdr:txBody>
    </cdr:sp>
  </cdr:relSizeAnchor>
  <cdr:relSizeAnchor xmlns:cdr="http://schemas.openxmlformats.org/drawingml/2006/chartDrawing">
    <cdr:from>
      <cdr:x>0.76677</cdr:x>
      <cdr:y>0.02765</cdr:y>
    </cdr:from>
    <cdr:to>
      <cdr:x>0.76982</cdr:x>
      <cdr:y>0.82258</cdr:y>
    </cdr:to>
    <cdr:sp macro="" textlink="">
      <cdr:nvSpPr>
        <cdr:cNvPr id="7" name="Straight Connector 6"/>
        <cdr:cNvSpPr/>
      </cdr:nvSpPr>
      <cdr:spPr>
        <a:xfrm xmlns:a="http://schemas.openxmlformats.org/drawingml/2006/main" rot="5400000">
          <a:off x="4210050" y="2330450"/>
          <a:ext cx="4381500" cy="25400"/>
        </a:xfrm>
        <a:prstGeom xmlns:a="http://schemas.openxmlformats.org/drawingml/2006/main" prst="line">
          <a:avLst/>
        </a:prstGeom>
        <a:ln xmlns:a="http://schemas.openxmlformats.org/drawingml/2006/main" w="1270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0.33537</cdr:x>
      <cdr:y>0.02535</cdr:y>
    </cdr:from>
    <cdr:to>
      <cdr:x>0.33841</cdr:x>
      <cdr:y>0.82028</cdr:y>
    </cdr:to>
    <cdr:sp macro="" textlink="">
      <cdr:nvSpPr>
        <cdr:cNvPr id="9" name="Straight Connector 8"/>
        <cdr:cNvSpPr/>
      </cdr:nvSpPr>
      <cdr:spPr>
        <a:xfrm xmlns:a="http://schemas.openxmlformats.org/drawingml/2006/main" rot="5400000">
          <a:off x="615950" y="2317750"/>
          <a:ext cx="4381500" cy="25400"/>
        </a:xfrm>
        <a:prstGeom xmlns:a="http://schemas.openxmlformats.org/drawingml/2006/main" prst="line">
          <a:avLst/>
        </a:prstGeom>
        <a:noFill xmlns:a="http://schemas.openxmlformats.org/drawingml/2006/main"/>
        <a:ln xmlns:a="http://schemas.openxmlformats.org/drawingml/2006/main" w="12700" cap="flat" cmpd="sng" algn="ctr">
          <a:solidFill>
            <a:sysClr val="window" lastClr="FFFFFF">
              <a:lumMod val="75000"/>
            </a:sys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G141"/>
  <sheetViews>
    <sheetView tabSelected="1" zoomScale="75" zoomScaleNormal="75" workbookViewId="0">
      <selection activeCell="O38" sqref="O38"/>
    </sheetView>
  </sheetViews>
  <sheetFormatPr defaultRowHeight="12.75"/>
  <cols>
    <col min="1" max="1" width="10.28515625" style="73" customWidth="1"/>
    <col min="2" max="2" width="13.85546875" style="73" customWidth="1"/>
    <col min="3" max="3" width="12.7109375" style="73" customWidth="1"/>
    <col min="4" max="4" width="14.28515625" style="73" customWidth="1"/>
    <col min="5" max="6" width="12.7109375" style="73" customWidth="1"/>
    <col min="7" max="7" width="11" style="73" bestFit="1" customWidth="1"/>
    <col min="8" max="9" width="9.140625" style="73"/>
    <col min="10" max="10" width="14.7109375" style="73" customWidth="1"/>
    <col min="11" max="11" width="12.7109375" style="73" customWidth="1"/>
    <col min="12" max="12" width="17.140625" style="73" customWidth="1"/>
    <col min="13" max="13" width="13.42578125" style="73" customWidth="1"/>
    <col min="14" max="14" width="14.42578125" style="73" customWidth="1"/>
    <col min="15" max="16" width="9.140625" style="73"/>
    <col min="17" max="19" width="12.7109375" style="73" customWidth="1"/>
    <col min="20" max="20" width="14" style="73" customWidth="1"/>
    <col min="21" max="21" width="12.7109375" style="73" customWidth="1"/>
    <col min="22" max="22" width="17.42578125" style="73" customWidth="1"/>
    <col min="23" max="24" width="12.7109375" style="73" customWidth="1"/>
    <col min="25" max="25" width="9.140625" style="73"/>
    <col min="26" max="26" width="14.28515625" style="73" customWidth="1"/>
    <col min="27" max="30" width="12.7109375" style="73" customWidth="1"/>
    <col min="31" max="31" width="15.42578125" style="73" customWidth="1"/>
    <col min="32" max="32" width="13.42578125" style="73" customWidth="1"/>
    <col min="33" max="33" width="12.7109375" style="73" customWidth="1"/>
    <col min="34" max="16384" width="9.140625" style="73"/>
  </cols>
  <sheetData>
    <row r="1" spans="1:33" ht="18.75">
      <c r="A1" s="72"/>
      <c r="Q1" s="169" t="s">
        <v>57</v>
      </c>
      <c r="R1" s="169"/>
      <c r="S1" s="169"/>
      <c r="T1" s="169"/>
      <c r="U1" s="169"/>
      <c r="V1" s="169"/>
      <c r="W1" s="169"/>
    </row>
    <row r="2" spans="1:33" ht="18.75">
      <c r="A2" s="72"/>
      <c r="B2" s="169" t="s">
        <v>58</v>
      </c>
      <c r="C2" s="169"/>
      <c r="D2" s="169"/>
      <c r="E2" s="169"/>
      <c r="F2" s="169"/>
      <c r="J2" s="169" t="s">
        <v>59</v>
      </c>
      <c r="K2" s="169"/>
      <c r="L2" s="169"/>
      <c r="M2" s="169"/>
      <c r="N2" s="169"/>
      <c r="Q2" s="170" t="s">
        <v>60</v>
      </c>
      <c r="R2" s="170"/>
      <c r="S2" s="170"/>
      <c r="T2" s="170"/>
      <c r="U2" s="170"/>
      <c r="V2" s="170"/>
      <c r="W2" s="170"/>
      <c r="Z2" s="169" t="s">
        <v>61</v>
      </c>
      <c r="AA2" s="169"/>
      <c r="AB2" s="169"/>
      <c r="AC2" s="169"/>
      <c r="AD2" s="169"/>
      <c r="AE2" s="169"/>
      <c r="AF2" s="169"/>
      <c r="AG2" s="169"/>
    </row>
    <row r="3" spans="1:33" ht="18.75">
      <c r="B3" s="170" t="s">
        <v>62</v>
      </c>
      <c r="C3" s="170"/>
      <c r="D3" s="170"/>
      <c r="E3" s="170"/>
      <c r="F3" s="170"/>
      <c r="J3" s="170" t="s">
        <v>63</v>
      </c>
      <c r="K3" s="170"/>
      <c r="L3" s="170"/>
      <c r="M3" s="170"/>
      <c r="N3" s="170"/>
      <c r="Q3" s="170" t="s">
        <v>64</v>
      </c>
      <c r="R3" s="170"/>
      <c r="S3" s="170"/>
      <c r="T3" s="170"/>
      <c r="U3" s="170"/>
      <c r="V3" s="170"/>
      <c r="W3" s="170"/>
      <c r="X3" s="74"/>
      <c r="Z3" s="75" t="s">
        <v>65</v>
      </c>
    </row>
    <row r="4" spans="1:33" ht="18" customHeight="1">
      <c r="B4" s="167" t="s">
        <v>66</v>
      </c>
      <c r="C4" s="167"/>
      <c r="D4" s="167"/>
      <c r="E4" s="167"/>
      <c r="F4" s="167"/>
      <c r="J4" s="168" t="s">
        <v>67</v>
      </c>
      <c r="K4" s="168"/>
      <c r="L4" s="168"/>
      <c r="M4" s="168"/>
      <c r="N4" s="168"/>
      <c r="Q4" s="164" t="s">
        <v>68</v>
      </c>
      <c r="R4" s="164"/>
      <c r="S4" s="164"/>
      <c r="T4" s="164"/>
      <c r="U4" s="164"/>
      <c r="V4" s="164"/>
      <c r="W4" s="164"/>
      <c r="X4" s="76"/>
      <c r="Z4" s="77" t="s">
        <v>69</v>
      </c>
      <c r="AA4" s="77" t="s">
        <v>70</v>
      </c>
      <c r="AB4" s="77" t="s">
        <v>71</v>
      </c>
      <c r="AC4" s="77" t="s">
        <v>72</v>
      </c>
      <c r="AD4" s="77" t="s">
        <v>73</v>
      </c>
      <c r="AE4" s="77" t="s">
        <v>74</v>
      </c>
      <c r="AF4" s="77" t="s">
        <v>75</v>
      </c>
      <c r="AG4" s="77" t="s">
        <v>76</v>
      </c>
    </row>
    <row r="5" spans="1:33" ht="51">
      <c r="B5" s="78" t="s">
        <v>0</v>
      </c>
      <c r="C5" s="78" t="s">
        <v>24</v>
      </c>
      <c r="D5" s="78" t="s">
        <v>77</v>
      </c>
      <c r="E5" s="78" t="s">
        <v>78</v>
      </c>
      <c r="F5" s="78" t="s">
        <v>79</v>
      </c>
      <c r="G5" s="79"/>
      <c r="J5" s="78" t="s">
        <v>0</v>
      </c>
      <c r="K5" s="78" t="s">
        <v>80</v>
      </c>
      <c r="L5" s="78" t="s">
        <v>81</v>
      </c>
      <c r="M5" s="78" t="s">
        <v>82</v>
      </c>
      <c r="N5" s="78" t="s">
        <v>79</v>
      </c>
      <c r="Q5" s="80" t="s">
        <v>83</v>
      </c>
      <c r="R5" s="80" t="s">
        <v>84</v>
      </c>
      <c r="S5" s="80" t="s">
        <v>85</v>
      </c>
      <c r="T5" s="80" t="s">
        <v>86</v>
      </c>
      <c r="U5" s="80" t="s">
        <v>20</v>
      </c>
      <c r="V5" s="80" t="s">
        <v>87</v>
      </c>
      <c r="W5" s="80" t="s">
        <v>21</v>
      </c>
      <c r="X5" s="81" t="s">
        <v>88</v>
      </c>
      <c r="Z5" s="82" t="s">
        <v>89</v>
      </c>
      <c r="AA5" s="83" t="s">
        <v>24</v>
      </c>
      <c r="AB5" s="83" t="s">
        <v>25</v>
      </c>
      <c r="AC5" s="83" t="s">
        <v>90</v>
      </c>
      <c r="AD5" s="83" t="s">
        <v>20</v>
      </c>
      <c r="AE5" s="83" t="s">
        <v>91</v>
      </c>
      <c r="AF5" s="83" t="s">
        <v>21</v>
      </c>
      <c r="AG5" s="84" t="s">
        <v>88</v>
      </c>
    </row>
    <row r="6" spans="1:33" ht="15" customHeight="1">
      <c r="B6" s="85">
        <v>2003</v>
      </c>
      <c r="C6" s="86">
        <v>21420</v>
      </c>
      <c r="D6" s="86">
        <v>33470</v>
      </c>
      <c r="E6" s="87" t="s">
        <v>92</v>
      </c>
      <c r="F6" s="86">
        <f>ROUND(C6-D6,-1)</f>
        <v>-12050</v>
      </c>
      <c r="G6" s="88"/>
      <c r="J6" s="85">
        <v>2003</v>
      </c>
      <c r="K6" s="86">
        <v>21160</v>
      </c>
      <c r="L6" s="86">
        <v>33470</v>
      </c>
      <c r="M6" s="87" t="s">
        <v>92</v>
      </c>
      <c r="N6" s="86">
        <f>ROUND(K6-L6,-1)</f>
        <v>-12310</v>
      </c>
      <c r="Q6" s="89" t="s">
        <v>1</v>
      </c>
      <c r="R6" s="90">
        <f>AA14</f>
        <v>9544</v>
      </c>
      <c r="S6" s="90">
        <f>AB14</f>
        <v>22582</v>
      </c>
      <c r="T6" s="91" t="s">
        <v>92</v>
      </c>
      <c r="U6" s="90">
        <f>AD14</f>
        <v>32126</v>
      </c>
      <c r="V6" s="90">
        <f>AE14</f>
        <v>17358</v>
      </c>
      <c r="W6" s="90">
        <f>AF14</f>
        <v>14768</v>
      </c>
      <c r="X6" s="90">
        <f>AG14</f>
        <v>-7814</v>
      </c>
      <c r="Z6" s="92"/>
      <c r="AA6" s="93"/>
      <c r="AB6" s="93"/>
      <c r="AC6" s="93"/>
      <c r="AD6" s="93"/>
      <c r="AE6" s="93"/>
      <c r="AF6" s="93"/>
      <c r="AG6" s="92"/>
    </row>
    <row r="7" spans="1:33" ht="15" customHeight="1">
      <c r="B7" s="85">
        <v>2004</v>
      </c>
      <c r="C7" s="86">
        <v>21540</v>
      </c>
      <c r="D7" s="86">
        <v>33670</v>
      </c>
      <c r="E7" s="87" t="s">
        <v>92</v>
      </c>
      <c r="F7" s="86">
        <f t="shared" ref="F7:F13" si="0">ROUND(C7-D7,-1)</f>
        <v>-12130</v>
      </c>
      <c r="G7" s="88"/>
      <c r="J7" s="85">
        <v>2004</v>
      </c>
      <c r="K7" s="86">
        <v>21180</v>
      </c>
      <c r="L7" s="86">
        <v>33670</v>
      </c>
      <c r="M7" s="87" t="s">
        <v>92</v>
      </c>
      <c r="N7" s="86">
        <f t="shared" ref="N7:N13" si="1">ROUND(K7-L7,-1)</f>
        <v>-12490</v>
      </c>
      <c r="Q7" s="89" t="s">
        <v>2</v>
      </c>
      <c r="R7" s="90">
        <f>AA24</f>
        <v>1576</v>
      </c>
      <c r="S7" s="90">
        <f>AB24</f>
        <v>-10</v>
      </c>
      <c r="T7" s="91" t="s">
        <v>92</v>
      </c>
      <c r="U7" s="90">
        <f>AD24</f>
        <v>1566</v>
      </c>
      <c r="V7" s="90">
        <f>AE24</f>
        <v>732</v>
      </c>
      <c r="W7" s="90">
        <f>AF24</f>
        <v>834</v>
      </c>
      <c r="X7" s="90">
        <f>AG24</f>
        <v>844</v>
      </c>
      <c r="Z7" s="94" t="s">
        <v>1</v>
      </c>
      <c r="AA7" s="74"/>
      <c r="AB7" s="74"/>
      <c r="AC7" s="74"/>
      <c r="AD7" s="74"/>
      <c r="AE7" s="74"/>
      <c r="AF7" s="74"/>
    </row>
    <row r="8" spans="1:33" ht="15" customHeight="1">
      <c r="B8" s="85">
        <v>2005</v>
      </c>
      <c r="C8" s="95">
        <v>25040</v>
      </c>
      <c r="D8" s="95">
        <v>35460</v>
      </c>
      <c r="E8" s="96" t="s">
        <v>92</v>
      </c>
      <c r="F8" s="86">
        <f t="shared" si="0"/>
        <v>-10420</v>
      </c>
      <c r="G8" s="88"/>
      <c r="J8" s="85">
        <v>2005</v>
      </c>
      <c r="K8" s="95">
        <v>24130</v>
      </c>
      <c r="L8" s="95">
        <v>35460</v>
      </c>
      <c r="M8" s="96" t="s">
        <v>92</v>
      </c>
      <c r="N8" s="86">
        <f t="shared" si="1"/>
        <v>-11330</v>
      </c>
      <c r="Q8" s="89" t="s">
        <v>3</v>
      </c>
      <c r="R8" s="90">
        <f>AA35</f>
        <v>10548</v>
      </c>
      <c r="S8" s="90">
        <f>AB35</f>
        <v>3326</v>
      </c>
      <c r="T8" s="91" t="s">
        <v>92</v>
      </c>
      <c r="U8" s="90">
        <f>AD35</f>
        <v>13874</v>
      </c>
      <c r="V8" s="90">
        <f>AE35</f>
        <v>16366</v>
      </c>
      <c r="W8" s="90">
        <f>AF35</f>
        <v>-2492</v>
      </c>
      <c r="X8" s="90">
        <f>AG35</f>
        <v>-5818</v>
      </c>
      <c r="Z8" s="97">
        <v>2003</v>
      </c>
      <c r="AA8" s="98">
        <v>9120</v>
      </c>
      <c r="AB8" s="98">
        <v>21590</v>
      </c>
      <c r="AC8" s="98" t="s">
        <v>92</v>
      </c>
      <c r="AD8" s="98">
        <f t="shared" ref="AD8:AD13" si="2">AA8+AB8</f>
        <v>30710</v>
      </c>
      <c r="AE8" s="98">
        <v>16640</v>
      </c>
      <c r="AF8" s="98">
        <f>AD8-AE8</f>
        <v>14070</v>
      </c>
      <c r="AG8" s="98">
        <f>AA8-AE8</f>
        <v>-7520</v>
      </c>
    </row>
    <row r="9" spans="1:33" ht="15" customHeight="1">
      <c r="B9" s="85">
        <v>2006</v>
      </c>
      <c r="C9" s="86">
        <v>21090.33</v>
      </c>
      <c r="D9" s="95">
        <v>30760</v>
      </c>
      <c r="E9" s="87" t="s">
        <v>92</v>
      </c>
      <c r="F9" s="86">
        <f t="shared" si="0"/>
        <v>-9670</v>
      </c>
      <c r="G9" s="88"/>
      <c r="J9" s="85">
        <v>2006</v>
      </c>
      <c r="K9" s="86">
        <v>19670.330000000002</v>
      </c>
      <c r="L9" s="95">
        <v>30760</v>
      </c>
      <c r="M9" s="87" t="s">
        <v>92</v>
      </c>
      <c r="N9" s="86">
        <f t="shared" si="1"/>
        <v>-11090</v>
      </c>
      <c r="Q9" s="89" t="s">
        <v>93</v>
      </c>
      <c r="R9" s="90">
        <f>AA46</f>
        <v>1054</v>
      </c>
      <c r="S9" s="90">
        <f>AB46</f>
        <v>32</v>
      </c>
      <c r="T9" s="91" t="s">
        <v>92</v>
      </c>
      <c r="U9" s="90">
        <f>AD46</f>
        <v>1086</v>
      </c>
      <c r="V9" s="90">
        <f>AE46</f>
        <v>0</v>
      </c>
      <c r="W9" s="90">
        <f>AF46</f>
        <v>1086</v>
      </c>
      <c r="X9" s="90">
        <f>AG46</f>
        <v>1054</v>
      </c>
      <c r="Z9" s="99">
        <v>2004</v>
      </c>
      <c r="AA9" s="100">
        <v>9490</v>
      </c>
      <c r="AB9" s="100">
        <v>22450</v>
      </c>
      <c r="AC9" s="100" t="s">
        <v>92</v>
      </c>
      <c r="AD9" s="100">
        <f t="shared" si="2"/>
        <v>31940</v>
      </c>
      <c r="AE9" s="100">
        <v>17400</v>
      </c>
      <c r="AF9" s="100">
        <f t="shared" ref="AF9:AF15" si="3">AD9-AE9</f>
        <v>14540</v>
      </c>
      <c r="AG9" s="100">
        <f t="shared" ref="AG9:AG15" si="4">AA9-AE9</f>
        <v>-7910</v>
      </c>
    </row>
    <row r="10" spans="1:33" ht="15" customHeight="1">
      <c r="B10" s="85">
        <v>2007</v>
      </c>
      <c r="C10" s="86">
        <v>24520.33</v>
      </c>
      <c r="D10" s="95">
        <v>32850</v>
      </c>
      <c r="E10" s="87" t="s">
        <v>92</v>
      </c>
      <c r="F10" s="86">
        <f t="shared" si="0"/>
        <v>-8330</v>
      </c>
      <c r="G10" s="88"/>
      <c r="J10" s="85">
        <v>2007</v>
      </c>
      <c r="K10" s="86">
        <v>22200.33</v>
      </c>
      <c r="L10" s="95">
        <v>32850</v>
      </c>
      <c r="M10" s="87" t="s">
        <v>92</v>
      </c>
      <c r="N10" s="86">
        <f t="shared" si="1"/>
        <v>-10650</v>
      </c>
      <c r="Q10" s="74"/>
      <c r="R10" s="74"/>
      <c r="S10" s="74"/>
      <c r="T10" s="74"/>
      <c r="U10" s="74"/>
      <c r="V10" s="74"/>
      <c r="W10" s="74"/>
      <c r="X10" s="74"/>
      <c r="Z10" s="99">
        <v>2005</v>
      </c>
      <c r="AA10" s="100">
        <v>10040</v>
      </c>
      <c r="AB10" s="100">
        <v>23740</v>
      </c>
      <c r="AC10" s="100" t="s">
        <v>92</v>
      </c>
      <c r="AD10" s="100">
        <f t="shared" si="2"/>
        <v>33780</v>
      </c>
      <c r="AE10" s="100">
        <v>17530</v>
      </c>
      <c r="AF10" s="100">
        <f t="shared" si="3"/>
        <v>16250</v>
      </c>
      <c r="AG10" s="100">
        <f t="shared" si="4"/>
        <v>-7490</v>
      </c>
    </row>
    <row r="11" spans="1:33" ht="15" customHeight="1" thickBot="1">
      <c r="B11" s="101">
        <v>2008</v>
      </c>
      <c r="C11" s="102">
        <v>25500.33</v>
      </c>
      <c r="D11" s="103">
        <v>30560</v>
      </c>
      <c r="E11" s="104" t="s">
        <v>92</v>
      </c>
      <c r="F11" s="102">
        <f t="shared" si="0"/>
        <v>-5060</v>
      </c>
      <c r="G11" s="88"/>
      <c r="J11" s="101">
        <v>2008</v>
      </c>
      <c r="K11" s="102">
        <v>22660.33</v>
      </c>
      <c r="L11" s="103">
        <v>30560</v>
      </c>
      <c r="M11" s="104" t="s">
        <v>92</v>
      </c>
      <c r="N11" s="102">
        <f t="shared" si="1"/>
        <v>-7900</v>
      </c>
      <c r="Q11" s="74"/>
      <c r="R11" s="74"/>
      <c r="S11" s="74"/>
      <c r="T11" s="74"/>
      <c r="U11" s="74"/>
      <c r="V11" s="74"/>
      <c r="W11" s="74"/>
      <c r="X11" s="74"/>
      <c r="Z11" s="99">
        <v>2006</v>
      </c>
      <c r="AA11" s="100">
        <v>9150</v>
      </c>
      <c r="AB11" s="100">
        <v>21650</v>
      </c>
      <c r="AC11" s="100" t="s">
        <v>92</v>
      </c>
      <c r="AD11" s="100">
        <f t="shared" si="2"/>
        <v>30800</v>
      </c>
      <c r="AE11" s="100">
        <v>17440</v>
      </c>
      <c r="AF11" s="100">
        <f t="shared" si="3"/>
        <v>13360</v>
      </c>
      <c r="AG11" s="100">
        <f t="shared" si="4"/>
        <v>-8290</v>
      </c>
    </row>
    <row r="12" spans="1:33" ht="18.600000000000001" customHeight="1" thickTop="1">
      <c r="B12" s="105" t="s">
        <v>94</v>
      </c>
      <c r="C12" s="106">
        <f>AVERAGE(C6:C10)</f>
        <v>22722.132000000001</v>
      </c>
      <c r="D12" s="106">
        <f>AVERAGE(D6:D10)</f>
        <v>33242</v>
      </c>
      <c r="E12" s="107" t="s">
        <v>92</v>
      </c>
      <c r="F12" s="108">
        <f t="shared" si="0"/>
        <v>-10520</v>
      </c>
      <c r="G12" s="74"/>
      <c r="J12" s="105" t="s">
        <v>94</v>
      </c>
      <c r="K12" s="106">
        <f>AVERAGE(K6:K10)</f>
        <v>21668.132000000001</v>
      </c>
      <c r="L12" s="106">
        <f>AVERAGE(L6:L10)</f>
        <v>33242</v>
      </c>
      <c r="M12" s="107" t="s">
        <v>92</v>
      </c>
      <c r="N12" s="108">
        <f>ROUND(K12-L12,-1)</f>
        <v>-11570</v>
      </c>
      <c r="Q12" s="169" t="s">
        <v>95</v>
      </c>
      <c r="R12" s="169"/>
      <c r="S12" s="169"/>
      <c r="T12" s="169"/>
      <c r="U12" s="169"/>
      <c r="V12" s="169"/>
      <c r="W12" s="169"/>
      <c r="Z12" s="99">
        <v>2007</v>
      </c>
      <c r="AA12" s="100">
        <v>9920</v>
      </c>
      <c r="AB12" s="100">
        <v>23480</v>
      </c>
      <c r="AC12" s="100" t="s">
        <v>92</v>
      </c>
      <c r="AD12" s="100">
        <f t="shared" si="2"/>
        <v>33400</v>
      </c>
      <c r="AE12" s="100">
        <v>17780</v>
      </c>
      <c r="AF12" s="100">
        <f t="shared" si="3"/>
        <v>15620</v>
      </c>
      <c r="AG12" s="100">
        <f t="shared" si="4"/>
        <v>-7860</v>
      </c>
    </row>
    <row r="13" spans="1:33" ht="18.600000000000001" customHeight="1">
      <c r="B13" s="109" t="s">
        <v>96</v>
      </c>
      <c r="C13" s="91">
        <f>AVERAGE(C7:C11)</f>
        <v>23538.198</v>
      </c>
      <c r="D13" s="91">
        <f>AVERAGE(D7:D11)</f>
        <v>32660</v>
      </c>
      <c r="E13" s="110" t="s">
        <v>92</v>
      </c>
      <c r="F13" s="86">
        <f t="shared" si="0"/>
        <v>-9120</v>
      </c>
      <c r="G13" s="74"/>
      <c r="J13" s="109" t="s">
        <v>96</v>
      </c>
      <c r="K13" s="91">
        <f>AVERAGE(K7:K11)</f>
        <v>21968.198</v>
      </c>
      <c r="L13" s="91">
        <f>AVERAGE(L7:L11)</f>
        <v>32660</v>
      </c>
      <c r="M13" s="110" t="s">
        <v>92</v>
      </c>
      <c r="N13" s="86">
        <f t="shared" si="1"/>
        <v>-10690</v>
      </c>
      <c r="Q13" s="170" t="s">
        <v>60</v>
      </c>
      <c r="R13" s="170"/>
      <c r="S13" s="170"/>
      <c r="T13" s="170"/>
      <c r="U13" s="170"/>
      <c r="V13" s="170"/>
      <c r="W13" s="170"/>
      <c r="Z13" s="99">
        <v>2008</v>
      </c>
      <c r="AA13" s="100">
        <v>9800</v>
      </c>
      <c r="AB13" s="100">
        <v>23180</v>
      </c>
      <c r="AC13" s="100" t="s">
        <v>92</v>
      </c>
      <c r="AD13" s="100">
        <f t="shared" si="2"/>
        <v>32980</v>
      </c>
      <c r="AE13" s="100">
        <v>15620</v>
      </c>
      <c r="AF13" s="100">
        <f t="shared" si="3"/>
        <v>17360</v>
      </c>
      <c r="AG13" s="100">
        <f t="shared" si="4"/>
        <v>-5820</v>
      </c>
    </row>
    <row r="14" spans="1:33" ht="18.600000000000001" customHeight="1">
      <c r="Q14" s="170" t="s">
        <v>97</v>
      </c>
      <c r="R14" s="170"/>
      <c r="S14" s="170"/>
      <c r="T14" s="170"/>
      <c r="U14" s="170"/>
      <c r="V14" s="170"/>
      <c r="W14" s="170"/>
      <c r="Z14" s="79" t="s">
        <v>94</v>
      </c>
      <c r="AA14" s="100">
        <f>AVERAGE(AA8:AA12)</f>
        <v>9544</v>
      </c>
      <c r="AB14" s="100">
        <f>AVERAGE(AB8:AB12)</f>
        <v>22582</v>
      </c>
      <c r="AC14" s="100"/>
      <c r="AD14" s="100">
        <f>AVERAGE(AD8:AD12)</f>
        <v>32126</v>
      </c>
      <c r="AE14" s="100">
        <f>AVERAGE(AE8:AE12)</f>
        <v>17358</v>
      </c>
      <c r="AF14" s="100">
        <f>AD14-AE14</f>
        <v>14768</v>
      </c>
      <c r="AG14" s="100">
        <f t="shared" si="4"/>
        <v>-7814</v>
      </c>
    </row>
    <row r="15" spans="1:33">
      <c r="Q15" s="164" t="s">
        <v>98</v>
      </c>
      <c r="R15" s="164"/>
      <c r="S15" s="164"/>
      <c r="T15" s="164"/>
      <c r="U15" s="164"/>
      <c r="V15" s="164"/>
      <c r="W15" s="164"/>
      <c r="X15" s="76"/>
      <c r="Z15" s="111" t="s">
        <v>96</v>
      </c>
      <c r="AA15" s="112">
        <f>AVERAGE(AA9:AA13)</f>
        <v>9680</v>
      </c>
      <c r="AB15" s="112">
        <f>AVERAGE(AB9:AB13)</f>
        <v>22900</v>
      </c>
      <c r="AC15" s="112"/>
      <c r="AD15" s="112">
        <f>AVERAGE(AD9:AD13)</f>
        <v>32580</v>
      </c>
      <c r="AE15" s="112">
        <f>AVERAGE(AE9:AE13)</f>
        <v>17154</v>
      </c>
      <c r="AF15" s="112">
        <f t="shared" si="3"/>
        <v>15426</v>
      </c>
      <c r="AG15" s="112">
        <f t="shared" si="4"/>
        <v>-7474</v>
      </c>
    </row>
    <row r="16" spans="1:33" ht="51">
      <c r="A16" s="113" t="s">
        <v>99</v>
      </c>
      <c r="Q16" s="80" t="s">
        <v>83</v>
      </c>
      <c r="R16" s="80" t="s">
        <v>84</v>
      </c>
      <c r="S16" s="80" t="s">
        <v>85</v>
      </c>
      <c r="T16" s="80" t="s">
        <v>86</v>
      </c>
      <c r="U16" s="80" t="s">
        <v>20</v>
      </c>
      <c r="V16" s="80" t="s">
        <v>87</v>
      </c>
      <c r="W16" s="80" t="s">
        <v>21</v>
      </c>
      <c r="X16" s="81" t="s">
        <v>88</v>
      </c>
      <c r="Z16" s="99"/>
      <c r="AA16" s="114"/>
      <c r="AB16" s="115"/>
      <c r="AC16" s="115"/>
      <c r="AD16" s="115"/>
      <c r="AE16" s="115"/>
      <c r="AF16" s="116"/>
    </row>
    <row r="17" spans="1:33" ht="15" customHeight="1">
      <c r="A17" s="73" t="s">
        <v>100</v>
      </c>
      <c r="B17" s="117" t="s">
        <v>26</v>
      </c>
      <c r="C17" s="73" t="s">
        <v>101</v>
      </c>
      <c r="F17" s="118" t="s">
        <v>102</v>
      </c>
      <c r="G17" s="119"/>
      <c r="H17" s="119"/>
      <c r="I17" s="119"/>
      <c r="J17" s="119"/>
      <c r="K17" s="119"/>
      <c r="L17" s="119"/>
      <c r="Q17" s="89" t="s">
        <v>1</v>
      </c>
      <c r="R17" s="90">
        <f>AA15</f>
        <v>9680</v>
      </c>
      <c r="S17" s="90">
        <f>AB15</f>
        <v>22900</v>
      </c>
      <c r="T17" s="91" t="s">
        <v>92</v>
      </c>
      <c r="U17" s="90">
        <f>AD15</f>
        <v>32580</v>
      </c>
      <c r="V17" s="90">
        <f>AE15</f>
        <v>17154</v>
      </c>
      <c r="W17" s="90">
        <f>AF15</f>
        <v>15426</v>
      </c>
      <c r="X17" s="90">
        <f>AG15</f>
        <v>-7474</v>
      </c>
      <c r="Z17" s="94" t="s">
        <v>2</v>
      </c>
      <c r="AA17" s="115"/>
      <c r="AB17" s="115"/>
      <c r="AC17" s="115"/>
      <c r="AD17" s="115"/>
      <c r="AE17" s="115"/>
      <c r="AF17" s="116"/>
    </row>
    <row r="18" spans="1:33" ht="15.75" customHeight="1">
      <c r="A18" s="120">
        <v>2003</v>
      </c>
      <c r="B18" s="121">
        <f t="shared" ref="B18:B23" si="5">-F6</f>
        <v>12050</v>
      </c>
      <c r="C18" s="121">
        <f t="shared" ref="C18:C23" si="6">-N6</f>
        <v>12310</v>
      </c>
      <c r="F18" s="118" t="s">
        <v>103</v>
      </c>
      <c r="G18" s="119"/>
      <c r="H18" s="119"/>
      <c r="I18" s="119"/>
      <c r="J18" s="119"/>
      <c r="K18" s="119"/>
      <c r="L18" s="119"/>
      <c r="Q18" s="89" t="s">
        <v>2</v>
      </c>
      <c r="R18" s="90">
        <f>AA25</f>
        <v>1784</v>
      </c>
      <c r="S18" s="90">
        <f>AB25</f>
        <v>-10</v>
      </c>
      <c r="T18" s="91" t="s">
        <v>92</v>
      </c>
      <c r="U18" s="90">
        <f>AD25</f>
        <v>1774</v>
      </c>
      <c r="V18" s="90">
        <f>AE25</f>
        <v>968</v>
      </c>
      <c r="W18" s="90">
        <f>AF25</f>
        <v>806</v>
      </c>
      <c r="X18" s="90">
        <f>AG25</f>
        <v>816</v>
      </c>
      <c r="Z18" s="97">
        <v>2003</v>
      </c>
      <c r="AA18" s="98">
        <v>1500</v>
      </c>
      <c r="AB18" s="98">
        <v>-10</v>
      </c>
      <c r="AC18" s="98" t="s">
        <v>92</v>
      </c>
      <c r="AD18" s="98">
        <f t="shared" ref="AD18:AD23" si="7">AA18+AB18</f>
        <v>1490</v>
      </c>
      <c r="AE18" s="98">
        <v>240</v>
      </c>
      <c r="AF18" s="98">
        <f>AD18-AE18</f>
        <v>1250</v>
      </c>
      <c r="AG18" s="98">
        <f>AA18-AE18</f>
        <v>1260</v>
      </c>
    </row>
    <row r="19" spans="1:33" ht="15" customHeight="1">
      <c r="A19" s="120">
        <v>2004</v>
      </c>
      <c r="B19" s="121">
        <f t="shared" si="5"/>
        <v>12130</v>
      </c>
      <c r="C19" s="121">
        <f t="shared" si="6"/>
        <v>12490</v>
      </c>
      <c r="F19" s="118" t="s">
        <v>104</v>
      </c>
      <c r="G19" s="119"/>
      <c r="H19" s="119"/>
      <c r="I19" s="119"/>
      <c r="J19" s="119"/>
      <c r="K19" s="119"/>
      <c r="L19" s="119"/>
      <c r="Q19" s="89" t="s">
        <v>3</v>
      </c>
      <c r="R19" s="90">
        <f>AA36</f>
        <v>10504</v>
      </c>
      <c r="S19" s="90">
        <f>AB36</f>
        <v>3312</v>
      </c>
      <c r="T19" s="91" t="s">
        <v>92</v>
      </c>
      <c r="U19" s="90">
        <f>AD36</f>
        <v>13816</v>
      </c>
      <c r="V19" s="90">
        <f>AE36</f>
        <v>16132</v>
      </c>
      <c r="W19" s="90">
        <f>AF36</f>
        <v>-2316</v>
      </c>
      <c r="X19" s="90">
        <f>AG36</f>
        <v>-5628</v>
      </c>
      <c r="Z19" s="99">
        <v>2004</v>
      </c>
      <c r="AA19" s="100">
        <v>1000</v>
      </c>
      <c r="AB19" s="100">
        <v>-10</v>
      </c>
      <c r="AC19" s="100" t="s">
        <v>92</v>
      </c>
      <c r="AD19" s="100">
        <f t="shared" si="7"/>
        <v>990</v>
      </c>
      <c r="AE19" s="100">
        <v>350</v>
      </c>
      <c r="AF19" s="100">
        <f t="shared" ref="AF19:AF25" si="8">AD19-AE19</f>
        <v>640</v>
      </c>
      <c r="AG19" s="100">
        <f t="shared" ref="AG19:AG25" si="9">AA19-AE19</f>
        <v>650</v>
      </c>
    </row>
    <row r="20" spans="1:33" ht="15" customHeight="1">
      <c r="A20" s="120">
        <v>2005</v>
      </c>
      <c r="B20" s="121">
        <f t="shared" si="5"/>
        <v>10420</v>
      </c>
      <c r="C20" s="121">
        <f>-N8</f>
        <v>11330</v>
      </c>
      <c r="F20" s="118" t="s">
        <v>105</v>
      </c>
      <c r="G20" s="119"/>
      <c r="H20" s="119"/>
      <c r="I20" s="119"/>
      <c r="J20" s="119"/>
      <c r="K20" s="119"/>
      <c r="L20" s="119"/>
      <c r="Q20" s="89" t="s">
        <v>93</v>
      </c>
      <c r="R20" s="90">
        <f>AA47</f>
        <v>1570</v>
      </c>
      <c r="S20" s="90">
        <f>AB47</f>
        <v>46</v>
      </c>
      <c r="T20" s="91" t="s">
        <v>92</v>
      </c>
      <c r="U20" s="90">
        <f>AD47</f>
        <v>1616</v>
      </c>
      <c r="V20" s="90">
        <f>AE47</f>
        <v>0</v>
      </c>
      <c r="W20" s="90">
        <f>AF47</f>
        <v>1616</v>
      </c>
      <c r="X20" s="90">
        <f>AG47</f>
        <v>1570</v>
      </c>
      <c r="Z20" s="99">
        <v>2005</v>
      </c>
      <c r="AA20" s="100">
        <v>1860</v>
      </c>
      <c r="AB20" s="100">
        <v>-10</v>
      </c>
      <c r="AC20" s="100" t="s">
        <v>92</v>
      </c>
      <c r="AD20" s="100">
        <f t="shared" si="7"/>
        <v>1850</v>
      </c>
      <c r="AE20" s="100">
        <v>810</v>
      </c>
      <c r="AF20" s="100">
        <f t="shared" si="8"/>
        <v>1040</v>
      </c>
      <c r="AG20" s="100">
        <f t="shared" si="9"/>
        <v>1050</v>
      </c>
    </row>
    <row r="21" spans="1:33" ht="15" customHeight="1">
      <c r="A21" s="120">
        <v>2006</v>
      </c>
      <c r="B21" s="121">
        <f t="shared" si="5"/>
        <v>9670</v>
      </c>
      <c r="C21" s="121">
        <f t="shared" si="6"/>
        <v>11090</v>
      </c>
      <c r="Z21" s="99">
        <v>2006</v>
      </c>
      <c r="AA21" s="100">
        <v>1400</v>
      </c>
      <c r="AB21" s="100">
        <v>-10</v>
      </c>
      <c r="AC21" s="100" t="s">
        <v>92</v>
      </c>
      <c r="AD21" s="100">
        <f t="shared" si="7"/>
        <v>1390</v>
      </c>
      <c r="AE21" s="100">
        <v>1120</v>
      </c>
      <c r="AF21" s="100">
        <f t="shared" si="8"/>
        <v>270</v>
      </c>
      <c r="AG21" s="100">
        <f t="shared" si="9"/>
        <v>280</v>
      </c>
    </row>
    <row r="22" spans="1:33" ht="15" customHeight="1">
      <c r="A22" s="120">
        <v>2007</v>
      </c>
      <c r="B22" s="121">
        <f t="shared" si="5"/>
        <v>8330</v>
      </c>
      <c r="C22" s="121">
        <f t="shared" si="6"/>
        <v>10650</v>
      </c>
      <c r="Z22" s="99">
        <v>2007</v>
      </c>
      <c r="AA22" s="100">
        <v>2120</v>
      </c>
      <c r="AB22" s="100">
        <v>-10</v>
      </c>
      <c r="AC22" s="100" t="s">
        <v>92</v>
      </c>
      <c r="AD22" s="100">
        <f t="shared" si="7"/>
        <v>2110</v>
      </c>
      <c r="AE22" s="100">
        <v>1140</v>
      </c>
      <c r="AF22" s="100">
        <f t="shared" si="8"/>
        <v>970</v>
      </c>
      <c r="AG22" s="100">
        <f t="shared" si="9"/>
        <v>980</v>
      </c>
    </row>
    <row r="23" spans="1:33" ht="15" customHeight="1">
      <c r="A23" s="120">
        <v>2008</v>
      </c>
      <c r="B23" s="121">
        <f t="shared" si="5"/>
        <v>5060</v>
      </c>
      <c r="C23" s="121">
        <f t="shared" si="6"/>
        <v>7900</v>
      </c>
      <c r="Z23" s="99">
        <v>2008</v>
      </c>
      <c r="AA23" s="100">
        <v>2540</v>
      </c>
      <c r="AB23" s="100">
        <v>-10</v>
      </c>
      <c r="AC23" s="100" t="s">
        <v>92</v>
      </c>
      <c r="AD23" s="100">
        <f t="shared" si="7"/>
        <v>2530</v>
      </c>
      <c r="AE23" s="100">
        <v>1420</v>
      </c>
      <c r="AF23" s="100">
        <f t="shared" si="8"/>
        <v>1110</v>
      </c>
      <c r="AG23" s="100">
        <f t="shared" si="9"/>
        <v>1120</v>
      </c>
    </row>
    <row r="24" spans="1:33" ht="15" customHeight="1">
      <c r="A24" s="120"/>
      <c r="B24" s="121"/>
      <c r="C24" s="121"/>
      <c r="Z24" s="79" t="s">
        <v>94</v>
      </c>
      <c r="AA24" s="100">
        <f>AVERAGE(AA18:AA22)</f>
        <v>1576</v>
      </c>
      <c r="AB24" s="100">
        <f>AVERAGE(AB18:AB22)</f>
        <v>-10</v>
      </c>
      <c r="AC24" s="100"/>
      <c r="AD24" s="100">
        <f>AVERAGE(AD18:AD22)</f>
        <v>1566</v>
      </c>
      <c r="AE24" s="100">
        <f>AVERAGE(AE18:AE22)</f>
        <v>732</v>
      </c>
      <c r="AF24" s="100">
        <f t="shared" si="8"/>
        <v>834</v>
      </c>
      <c r="AG24" s="100">
        <f t="shared" si="9"/>
        <v>844</v>
      </c>
    </row>
    <row r="25" spans="1:33" ht="15" customHeight="1">
      <c r="B25" s="117" t="s">
        <v>106</v>
      </c>
      <c r="C25" s="117" t="s">
        <v>106</v>
      </c>
      <c r="Z25" s="111" t="s">
        <v>96</v>
      </c>
      <c r="AA25" s="112">
        <f>AVERAGE(AA19:AA23)</f>
        <v>1784</v>
      </c>
      <c r="AB25" s="112">
        <f>AVERAGE(AB19:AB23)</f>
        <v>-10</v>
      </c>
      <c r="AC25" s="112"/>
      <c r="AD25" s="112">
        <f>AVERAGE(AD19:AD23)</f>
        <v>1774</v>
      </c>
      <c r="AE25" s="112">
        <f>AVERAGE(AE19:AE23)</f>
        <v>968</v>
      </c>
      <c r="AF25" s="112">
        <f t="shared" si="8"/>
        <v>806</v>
      </c>
      <c r="AG25" s="112">
        <f t="shared" si="9"/>
        <v>816</v>
      </c>
    </row>
    <row r="26" spans="1:33" ht="15" customHeight="1">
      <c r="A26" s="73" t="s">
        <v>107</v>
      </c>
      <c r="B26" s="122" t="s">
        <v>108</v>
      </c>
      <c r="C26" s="117" t="s">
        <v>24</v>
      </c>
      <c r="Z26" s="99"/>
      <c r="AA26" s="115"/>
      <c r="AB26" s="115"/>
      <c r="AC26" s="115"/>
      <c r="AD26" s="115"/>
      <c r="AE26" s="115"/>
      <c r="AF26" s="116"/>
    </row>
    <row r="27" spans="1:33" ht="15" customHeight="1">
      <c r="AA27" s="115"/>
      <c r="AB27" s="115"/>
      <c r="AC27" s="115"/>
      <c r="AD27" s="115"/>
      <c r="AE27" s="115"/>
      <c r="AF27" s="116"/>
    </row>
    <row r="28" spans="1:33" ht="15" customHeight="1">
      <c r="A28" s="117" t="s">
        <v>2</v>
      </c>
      <c r="Z28" s="94" t="s">
        <v>3</v>
      </c>
      <c r="AA28" s="114"/>
      <c r="AB28" s="115"/>
      <c r="AC28" s="115"/>
      <c r="AD28" s="115"/>
      <c r="AE28" s="115"/>
      <c r="AF28" s="116"/>
    </row>
    <row r="29" spans="1:33" ht="15" customHeight="1">
      <c r="A29" s="120">
        <v>2003</v>
      </c>
      <c r="B29" s="121">
        <f t="shared" ref="B29:C34" si="10">-AF18</f>
        <v>-1250</v>
      </c>
      <c r="C29" s="121">
        <f t="shared" si="10"/>
        <v>-1260</v>
      </c>
      <c r="Z29" s="97">
        <v>2003</v>
      </c>
      <c r="AA29" s="98">
        <v>10540</v>
      </c>
      <c r="AB29" s="98">
        <v>3320</v>
      </c>
      <c r="AC29" s="98" t="s">
        <v>92</v>
      </c>
      <c r="AD29" s="98">
        <f t="shared" ref="AD29:AD34" si="11">AA29+AB29</f>
        <v>13860</v>
      </c>
      <c r="AE29" s="98">
        <v>16090</v>
      </c>
      <c r="AF29" s="98">
        <f>AD29-AE29</f>
        <v>-2230</v>
      </c>
      <c r="AG29" s="98">
        <f>AA29-AE29</f>
        <v>-5550</v>
      </c>
    </row>
    <row r="30" spans="1:33" ht="15" customHeight="1">
      <c r="A30" s="120">
        <v>2004</v>
      </c>
      <c r="B30" s="121">
        <f t="shared" si="10"/>
        <v>-640</v>
      </c>
      <c r="C30" s="121">
        <f t="shared" si="10"/>
        <v>-650</v>
      </c>
      <c r="Z30" s="99">
        <v>2004</v>
      </c>
      <c r="AA30" s="100">
        <v>10690</v>
      </c>
      <c r="AB30" s="100">
        <v>3370</v>
      </c>
      <c r="AC30" s="100" t="s">
        <v>92</v>
      </c>
      <c r="AD30" s="100">
        <f t="shared" si="11"/>
        <v>14060</v>
      </c>
      <c r="AE30" s="100">
        <v>16800</v>
      </c>
      <c r="AF30" s="100">
        <f t="shared" ref="AF30:AF36" si="12">AD30-AE30</f>
        <v>-2740</v>
      </c>
      <c r="AG30" s="100">
        <f t="shared" ref="AG30:AG36" si="13">AA30-AE30</f>
        <v>-6110</v>
      </c>
    </row>
    <row r="31" spans="1:33" ht="15" customHeight="1">
      <c r="A31" s="120">
        <v>2005</v>
      </c>
      <c r="B31" s="121">
        <f t="shared" si="10"/>
        <v>-1040</v>
      </c>
      <c r="C31" s="121">
        <f t="shared" si="10"/>
        <v>-1050</v>
      </c>
      <c r="Z31" s="99">
        <v>2005</v>
      </c>
      <c r="AA31" s="100">
        <v>12230</v>
      </c>
      <c r="AB31" s="100">
        <v>3850</v>
      </c>
      <c r="AC31" s="100" t="s">
        <v>92</v>
      </c>
      <c r="AD31" s="100">
        <f t="shared" si="11"/>
        <v>16080</v>
      </c>
      <c r="AE31" s="100">
        <v>18660</v>
      </c>
      <c r="AF31" s="100">
        <f t="shared" si="12"/>
        <v>-2580</v>
      </c>
      <c r="AG31" s="100">
        <f t="shared" si="13"/>
        <v>-6430</v>
      </c>
    </row>
    <row r="32" spans="1:33" ht="15" customHeight="1">
      <c r="A32" s="120">
        <v>2006</v>
      </c>
      <c r="B32" s="121">
        <f t="shared" si="10"/>
        <v>-270</v>
      </c>
      <c r="C32" s="121">
        <f t="shared" si="10"/>
        <v>-280</v>
      </c>
      <c r="Z32" s="99">
        <v>2006</v>
      </c>
      <c r="AA32" s="100">
        <v>9120</v>
      </c>
      <c r="AB32" s="100">
        <v>2880</v>
      </c>
      <c r="AC32" s="100" t="s">
        <v>92</v>
      </c>
      <c r="AD32" s="100">
        <f t="shared" si="11"/>
        <v>12000</v>
      </c>
      <c r="AE32" s="100">
        <v>14790</v>
      </c>
      <c r="AF32" s="100">
        <f t="shared" si="12"/>
        <v>-2790</v>
      </c>
      <c r="AG32" s="100">
        <f t="shared" si="13"/>
        <v>-5670</v>
      </c>
    </row>
    <row r="33" spans="1:33" ht="15" customHeight="1">
      <c r="A33" s="120">
        <v>2007</v>
      </c>
      <c r="B33" s="121">
        <f t="shared" si="10"/>
        <v>-970</v>
      </c>
      <c r="C33" s="121">
        <f t="shared" si="10"/>
        <v>-980</v>
      </c>
      <c r="Z33" s="99">
        <v>2007</v>
      </c>
      <c r="AA33" s="100">
        <v>10160</v>
      </c>
      <c r="AB33" s="100">
        <v>3210</v>
      </c>
      <c r="AC33" s="100" t="s">
        <v>92</v>
      </c>
      <c r="AD33" s="100">
        <f t="shared" si="11"/>
        <v>13370</v>
      </c>
      <c r="AE33" s="100">
        <v>15490</v>
      </c>
      <c r="AF33" s="100">
        <f t="shared" si="12"/>
        <v>-2120</v>
      </c>
      <c r="AG33" s="100">
        <f t="shared" si="13"/>
        <v>-5330</v>
      </c>
    </row>
    <row r="34" spans="1:33" ht="15" customHeight="1">
      <c r="A34" s="120">
        <v>2008</v>
      </c>
      <c r="B34" s="121">
        <f t="shared" si="10"/>
        <v>-1110</v>
      </c>
      <c r="C34" s="121">
        <f t="shared" si="10"/>
        <v>-1120</v>
      </c>
      <c r="Z34" s="99">
        <v>2008</v>
      </c>
      <c r="AA34" s="100">
        <v>10320</v>
      </c>
      <c r="AB34" s="100">
        <v>3250</v>
      </c>
      <c r="AC34" s="100" t="s">
        <v>92</v>
      </c>
      <c r="AD34" s="100">
        <f t="shared" si="11"/>
        <v>13570</v>
      </c>
      <c r="AE34" s="100">
        <v>14920</v>
      </c>
      <c r="AF34" s="100">
        <f t="shared" si="12"/>
        <v>-1350</v>
      </c>
      <c r="AG34" s="100">
        <f t="shared" si="13"/>
        <v>-4600</v>
      </c>
    </row>
    <row r="35" spans="1:33" ht="15" customHeight="1">
      <c r="B35" s="117"/>
      <c r="C35" s="117"/>
      <c r="Z35" s="79" t="s">
        <v>94</v>
      </c>
      <c r="AA35" s="100">
        <f>AVERAGE(AA29:AA33)</f>
        <v>10548</v>
      </c>
      <c r="AB35" s="100">
        <f>AVERAGE(AB29:AB33)</f>
        <v>3326</v>
      </c>
      <c r="AC35" s="100"/>
      <c r="AD35" s="100">
        <f>AVERAGE(AD29:AD33)</f>
        <v>13874</v>
      </c>
      <c r="AE35" s="100">
        <f>AVERAGE(AE29:AE33)</f>
        <v>16366</v>
      </c>
      <c r="AF35" s="100">
        <f t="shared" si="12"/>
        <v>-2492</v>
      </c>
      <c r="AG35" s="100">
        <f t="shared" si="13"/>
        <v>-5818</v>
      </c>
    </row>
    <row r="36" spans="1:33" ht="15" customHeight="1">
      <c r="A36" s="117" t="s">
        <v>1</v>
      </c>
      <c r="B36" s="117"/>
      <c r="C36" s="117"/>
      <c r="Z36" s="111" t="s">
        <v>96</v>
      </c>
      <c r="AA36" s="112">
        <f>AVERAGE(AA30:AA34)</f>
        <v>10504</v>
      </c>
      <c r="AB36" s="112">
        <f>AVERAGE(AB30:AB34)</f>
        <v>3312</v>
      </c>
      <c r="AC36" s="112"/>
      <c r="AD36" s="112">
        <f>AVERAGE(AD30:AD34)</f>
        <v>13816</v>
      </c>
      <c r="AE36" s="112">
        <f>AVERAGE(AE30:AE34)</f>
        <v>16132</v>
      </c>
      <c r="AF36" s="112">
        <f t="shared" si="12"/>
        <v>-2316</v>
      </c>
      <c r="AG36" s="112">
        <f t="shared" si="13"/>
        <v>-5628</v>
      </c>
    </row>
    <row r="37" spans="1:33" ht="15" customHeight="1">
      <c r="A37" s="120">
        <v>2003</v>
      </c>
      <c r="B37" s="121">
        <f t="shared" ref="B37:C42" si="14">-AF8</f>
        <v>-14070</v>
      </c>
      <c r="C37" s="121">
        <f t="shared" si="14"/>
        <v>7520</v>
      </c>
      <c r="Z37" s="74"/>
      <c r="AA37" s="74"/>
      <c r="AB37" s="74"/>
      <c r="AC37" s="74"/>
      <c r="AD37" s="74"/>
      <c r="AE37" s="74"/>
      <c r="AF37" s="74"/>
    </row>
    <row r="38" spans="1:33" ht="15" customHeight="1">
      <c r="A38" s="120">
        <v>2004</v>
      </c>
      <c r="B38" s="121">
        <f t="shared" si="14"/>
        <v>-14540</v>
      </c>
      <c r="C38" s="121">
        <f t="shared" si="14"/>
        <v>7910</v>
      </c>
      <c r="AA38" s="115"/>
      <c r="AB38" s="115"/>
      <c r="AC38" s="115"/>
      <c r="AD38" s="115"/>
      <c r="AE38" s="115"/>
      <c r="AF38" s="116"/>
    </row>
    <row r="39" spans="1:33" ht="15" customHeight="1">
      <c r="A39" s="120">
        <v>2005</v>
      </c>
      <c r="B39" s="121">
        <f t="shared" si="14"/>
        <v>-16250</v>
      </c>
      <c r="C39" s="121">
        <f t="shared" si="14"/>
        <v>7490</v>
      </c>
      <c r="Z39" s="94" t="s">
        <v>93</v>
      </c>
      <c r="AA39" s="114"/>
      <c r="AB39" s="115"/>
      <c r="AC39" s="115"/>
      <c r="AD39" s="115"/>
      <c r="AE39" s="115"/>
      <c r="AF39" s="116"/>
    </row>
    <row r="40" spans="1:33" ht="15" customHeight="1">
      <c r="A40" s="120">
        <v>2006</v>
      </c>
      <c r="B40" s="121">
        <f t="shared" si="14"/>
        <v>-13360</v>
      </c>
      <c r="C40" s="121">
        <f t="shared" si="14"/>
        <v>8290</v>
      </c>
      <c r="Z40" s="97">
        <v>2003</v>
      </c>
      <c r="AA40" s="98">
        <v>260</v>
      </c>
      <c r="AB40" s="98">
        <v>10</v>
      </c>
      <c r="AC40" s="98" t="s">
        <v>92</v>
      </c>
      <c r="AD40" s="98">
        <f t="shared" ref="AD40:AD45" si="15">AA40+AB40</f>
        <v>270</v>
      </c>
      <c r="AE40" s="98">
        <v>0</v>
      </c>
      <c r="AF40" s="98">
        <f>AD40-AE40</f>
        <v>270</v>
      </c>
      <c r="AG40" s="98">
        <f>AA40-AE40</f>
        <v>260</v>
      </c>
    </row>
    <row r="41" spans="1:33" ht="15" customHeight="1">
      <c r="A41" s="120">
        <v>2007</v>
      </c>
      <c r="B41" s="121">
        <f t="shared" si="14"/>
        <v>-15620</v>
      </c>
      <c r="C41" s="121">
        <f t="shared" si="14"/>
        <v>7860</v>
      </c>
      <c r="F41" s="163" t="s">
        <v>109</v>
      </c>
      <c r="G41" s="163"/>
      <c r="H41" s="163"/>
      <c r="I41" s="163"/>
      <c r="J41" s="163"/>
      <c r="K41" s="163"/>
      <c r="L41" s="163"/>
      <c r="Z41" s="99">
        <v>2004</v>
      </c>
      <c r="AA41" s="100">
        <v>360</v>
      </c>
      <c r="AB41" s="100">
        <v>10</v>
      </c>
      <c r="AC41" s="100" t="s">
        <v>92</v>
      </c>
      <c r="AD41" s="100">
        <f t="shared" si="15"/>
        <v>370</v>
      </c>
      <c r="AE41" s="100">
        <v>0</v>
      </c>
      <c r="AF41" s="100">
        <f t="shared" ref="AF41:AF47" si="16">AD41-AE41</f>
        <v>370</v>
      </c>
      <c r="AG41" s="100">
        <f t="shared" ref="AG41:AG47" si="17">AA41-AE41</f>
        <v>360</v>
      </c>
    </row>
    <row r="42" spans="1:33" ht="15" customHeight="1">
      <c r="A42" s="120">
        <v>2008</v>
      </c>
      <c r="B42" s="121">
        <f t="shared" si="14"/>
        <v>-17360</v>
      </c>
      <c r="C42" s="121">
        <f t="shared" si="14"/>
        <v>5820</v>
      </c>
      <c r="F42" s="163"/>
      <c r="G42" s="163"/>
      <c r="H42" s="163"/>
      <c r="I42" s="163"/>
      <c r="J42" s="163"/>
      <c r="K42" s="163"/>
      <c r="L42" s="163"/>
      <c r="Z42" s="99">
        <v>2005</v>
      </c>
      <c r="AA42" s="100">
        <v>910</v>
      </c>
      <c r="AB42" s="100">
        <v>30</v>
      </c>
      <c r="AC42" s="100" t="s">
        <v>92</v>
      </c>
      <c r="AD42" s="100">
        <f t="shared" si="15"/>
        <v>940</v>
      </c>
      <c r="AE42" s="100">
        <v>0</v>
      </c>
      <c r="AF42" s="100">
        <f t="shared" si="16"/>
        <v>940</v>
      </c>
      <c r="AG42" s="100">
        <f t="shared" si="17"/>
        <v>910</v>
      </c>
    </row>
    <row r="43" spans="1:33" ht="15" customHeight="1">
      <c r="B43" s="117"/>
      <c r="C43" s="117"/>
      <c r="F43" s="163"/>
      <c r="G43" s="163"/>
      <c r="H43" s="163"/>
      <c r="I43" s="163"/>
      <c r="J43" s="163"/>
      <c r="K43" s="163"/>
      <c r="L43" s="163"/>
      <c r="Z43" s="99">
        <v>2006</v>
      </c>
      <c r="AA43" s="100">
        <v>1420</v>
      </c>
      <c r="AB43" s="100">
        <v>40</v>
      </c>
      <c r="AC43" s="100" t="s">
        <v>92</v>
      </c>
      <c r="AD43" s="100">
        <f t="shared" si="15"/>
        <v>1460</v>
      </c>
      <c r="AE43" s="100">
        <v>0</v>
      </c>
      <c r="AF43" s="100">
        <f t="shared" si="16"/>
        <v>1460</v>
      </c>
      <c r="AG43" s="100">
        <f t="shared" si="17"/>
        <v>1420</v>
      </c>
    </row>
    <row r="44" spans="1:33" ht="15" customHeight="1">
      <c r="A44" s="117" t="s">
        <v>3</v>
      </c>
      <c r="B44" s="117"/>
      <c r="C44" s="117"/>
      <c r="F44" s="118" t="s">
        <v>110</v>
      </c>
      <c r="G44" s="119"/>
      <c r="H44" s="119"/>
      <c r="I44" s="119"/>
      <c r="J44" s="119"/>
      <c r="K44" s="119"/>
      <c r="L44" s="119"/>
      <c r="Z44" s="99">
        <v>2007</v>
      </c>
      <c r="AA44" s="100">
        <v>2320</v>
      </c>
      <c r="AB44" s="100">
        <v>70</v>
      </c>
      <c r="AC44" s="100" t="s">
        <v>92</v>
      </c>
      <c r="AD44" s="100">
        <f t="shared" si="15"/>
        <v>2390</v>
      </c>
      <c r="AE44" s="100">
        <v>0</v>
      </c>
      <c r="AF44" s="100">
        <f t="shared" si="16"/>
        <v>2390</v>
      </c>
      <c r="AG44" s="100">
        <f t="shared" si="17"/>
        <v>2320</v>
      </c>
    </row>
    <row r="45" spans="1:33" ht="15" customHeight="1">
      <c r="A45" s="120">
        <v>2003</v>
      </c>
      <c r="B45" s="121">
        <f t="shared" ref="B45:C50" si="18">-AF29</f>
        <v>2230</v>
      </c>
      <c r="C45" s="121">
        <f t="shared" si="18"/>
        <v>5550</v>
      </c>
      <c r="F45" s="118" t="s">
        <v>103</v>
      </c>
      <c r="G45" s="119"/>
      <c r="H45" s="119"/>
      <c r="I45" s="119"/>
      <c r="J45" s="119"/>
      <c r="K45" s="119"/>
      <c r="L45" s="119"/>
      <c r="Z45" s="99">
        <v>2008</v>
      </c>
      <c r="AA45" s="100">
        <v>2840</v>
      </c>
      <c r="AB45" s="100">
        <v>80</v>
      </c>
      <c r="AC45" s="100" t="s">
        <v>92</v>
      </c>
      <c r="AD45" s="100">
        <f t="shared" si="15"/>
        <v>2920</v>
      </c>
      <c r="AE45" s="100">
        <v>0</v>
      </c>
      <c r="AF45" s="100">
        <f t="shared" si="16"/>
        <v>2920</v>
      </c>
      <c r="AG45" s="100">
        <f t="shared" si="17"/>
        <v>2840</v>
      </c>
    </row>
    <row r="46" spans="1:33" ht="15" customHeight="1">
      <c r="A46" s="120">
        <v>2004</v>
      </c>
      <c r="B46" s="121">
        <f t="shared" si="18"/>
        <v>2740</v>
      </c>
      <c r="C46" s="121">
        <f t="shared" si="18"/>
        <v>6110</v>
      </c>
      <c r="F46" s="118" t="s">
        <v>111</v>
      </c>
      <c r="G46" s="119"/>
      <c r="H46" s="119"/>
      <c r="I46" s="119"/>
      <c r="J46" s="119"/>
      <c r="K46" s="119"/>
      <c r="L46" s="119"/>
      <c r="Z46" s="79" t="s">
        <v>94</v>
      </c>
      <c r="AA46" s="100">
        <f>AVERAGE(AA40:AA44)</f>
        <v>1054</v>
      </c>
      <c r="AB46" s="100">
        <f>AVERAGE(AB40:AB44)</f>
        <v>32</v>
      </c>
      <c r="AC46" s="100"/>
      <c r="AD46" s="100">
        <f>AVERAGE(AD40:AD44)</f>
        <v>1086</v>
      </c>
      <c r="AE46" s="100">
        <f>AVERAGE(AE40:AE44)</f>
        <v>0</v>
      </c>
      <c r="AF46" s="100">
        <f t="shared" si="16"/>
        <v>1086</v>
      </c>
      <c r="AG46" s="100">
        <f t="shared" si="17"/>
        <v>1054</v>
      </c>
    </row>
    <row r="47" spans="1:33" ht="15" customHeight="1">
      <c r="A47" s="120">
        <v>2005</v>
      </c>
      <c r="B47" s="121">
        <f t="shared" si="18"/>
        <v>2580</v>
      </c>
      <c r="C47" s="121">
        <f t="shared" si="18"/>
        <v>6430</v>
      </c>
      <c r="F47" s="118" t="s">
        <v>105</v>
      </c>
      <c r="G47" s="119"/>
      <c r="H47" s="119"/>
      <c r="I47" s="119"/>
      <c r="J47" s="119"/>
      <c r="K47" s="119"/>
      <c r="L47" s="119"/>
      <c r="Z47" s="111" t="s">
        <v>96</v>
      </c>
      <c r="AA47" s="112">
        <f>AVERAGE(AA41:AA45)</f>
        <v>1570</v>
      </c>
      <c r="AB47" s="112">
        <f>AVERAGE(AB41:AB45)</f>
        <v>46</v>
      </c>
      <c r="AC47" s="112"/>
      <c r="AD47" s="112">
        <f>AVERAGE(AD41:AD45)</f>
        <v>1616</v>
      </c>
      <c r="AE47" s="112">
        <f>AVERAGE(AE41:AE45)</f>
        <v>0</v>
      </c>
      <c r="AF47" s="112">
        <f t="shared" si="16"/>
        <v>1616</v>
      </c>
      <c r="AG47" s="112">
        <f t="shared" si="17"/>
        <v>1570</v>
      </c>
    </row>
    <row r="48" spans="1:33" ht="15" customHeight="1">
      <c r="A48" s="120">
        <v>2006</v>
      </c>
      <c r="B48" s="121">
        <f t="shared" si="18"/>
        <v>2790</v>
      </c>
      <c r="C48" s="121">
        <f t="shared" si="18"/>
        <v>5670</v>
      </c>
    </row>
    <row r="49" spans="1:33" ht="15" customHeight="1">
      <c r="A49" s="120">
        <v>2007</v>
      </c>
      <c r="B49" s="121">
        <f t="shared" si="18"/>
        <v>2120</v>
      </c>
      <c r="C49" s="121">
        <f t="shared" si="18"/>
        <v>5330</v>
      </c>
      <c r="F49" s="162" t="s">
        <v>112</v>
      </c>
      <c r="G49" s="162"/>
      <c r="H49" s="162"/>
      <c r="I49" s="162"/>
      <c r="J49" s="162"/>
      <c r="K49" s="162"/>
      <c r="L49" s="162"/>
      <c r="Z49" s="73" t="s">
        <v>55</v>
      </c>
    </row>
    <row r="50" spans="1:33" ht="15" customHeight="1">
      <c r="A50" s="120">
        <v>2008</v>
      </c>
      <c r="B50" s="121">
        <f t="shared" si="18"/>
        <v>1350</v>
      </c>
      <c r="C50" s="121">
        <f t="shared" si="18"/>
        <v>4600</v>
      </c>
      <c r="Z50" s="165" t="s">
        <v>113</v>
      </c>
      <c r="AA50" s="166"/>
      <c r="AB50" s="166"/>
      <c r="AC50" s="166"/>
      <c r="AD50" s="166"/>
      <c r="AE50" s="166"/>
      <c r="AF50" s="166"/>
      <c r="AG50" s="166"/>
    </row>
    <row r="51" spans="1:33" ht="15" customHeight="1">
      <c r="B51" s="117"/>
      <c r="C51" s="117"/>
      <c r="Z51" s="166"/>
      <c r="AA51" s="166"/>
      <c r="AB51" s="166"/>
      <c r="AC51" s="166"/>
      <c r="AD51" s="166"/>
      <c r="AE51" s="166"/>
      <c r="AF51" s="166"/>
      <c r="AG51" s="166"/>
    </row>
    <row r="52" spans="1:33" ht="15" customHeight="1">
      <c r="A52" s="117" t="s">
        <v>93</v>
      </c>
      <c r="B52" s="117"/>
      <c r="C52" s="117"/>
      <c r="Z52" s="123"/>
    </row>
    <row r="53" spans="1:33" ht="15" customHeight="1">
      <c r="A53" s="120">
        <v>2003</v>
      </c>
      <c r="B53" s="121">
        <f t="shared" ref="B53:C58" si="19">-AF40</f>
        <v>-270</v>
      </c>
      <c r="C53" s="121">
        <f t="shared" si="19"/>
        <v>-260</v>
      </c>
      <c r="Z53" s="123"/>
    </row>
    <row r="54" spans="1:33" ht="15" customHeight="1">
      <c r="A54" s="120">
        <v>2004</v>
      </c>
      <c r="B54" s="121">
        <f t="shared" si="19"/>
        <v>-370</v>
      </c>
      <c r="C54" s="121">
        <f t="shared" si="19"/>
        <v>-360</v>
      </c>
      <c r="Z54" s="123"/>
    </row>
    <row r="55" spans="1:33" ht="15" customHeight="1">
      <c r="A55" s="120">
        <v>2005</v>
      </c>
      <c r="B55" s="121">
        <f t="shared" si="19"/>
        <v>-940</v>
      </c>
      <c r="C55" s="121">
        <f t="shared" si="19"/>
        <v>-910</v>
      </c>
      <c r="Z55" s="123"/>
    </row>
    <row r="56" spans="1:33" ht="15" customHeight="1">
      <c r="A56" s="120">
        <v>2006</v>
      </c>
      <c r="B56" s="121">
        <f t="shared" si="19"/>
        <v>-1460</v>
      </c>
      <c r="C56" s="121">
        <f t="shared" si="19"/>
        <v>-1420</v>
      </c>
      <c r="Z56" s="123"/>
    </row>
    <row r="57" spans="1:33" ht="15" customHeight="1">
      <c r="A57" s="120">
        <v>2007</v>
      </c>
      <c r="B57" s="121">
        <f t="shared" si="19"/>
        <v>-2390</v>
      </c>
      <c r="C57" s="121">
        <f t="shared" si="19"/>
        <v>-2320</v>
      </c>
      <c r="Z57" s="123"/>
    </row>
    <row r="58" spans="1:33" ht="15" customHeight="1">
      <c r="A58" s="120">
        <v>2008</v>
      </c>
      <c r="B58" s="121">
        <f t="shared" si="19"/>
        <v>-2920</v>
      </c>
      <c r="C58" s="121">
        <f t="shared" si="19"/>
        <v>-2840</v>
      </c>
      <c r="Z58" s="123"/>
    </row>
    <row r="59" spans="1:33" ht="15" customHeight="1"/>
    <row r="60" spans="1:33" ht="15" customHeight="1"/>
    <row r="61" spans="1:33" ht="15" customHeight="1"/>
    <row r="62" spans="1:33" ht="15" customHeight="1"/>
    <row r="63" spans="1:33" ht="15" customHeight="1"/>
    <row r="64" spans="1:33" ht="15" customHeight="1"/>
    <row r="65" spans="6:12" ht="15" customHeight="1"/>
    <row r="66" spans="6:12" ht="15" customHeight="1"/>
    <row r="67" spans="6:12" ht="15" customHeight="1"/>
    <row r="68" spans="6:12" ht="15" customHeight="1"/>
    <row r="69" spans="6:12" ht="15" customHeight="1"/>
    <row r="70" spans="6:12" ht="15" customHeight="1"/>
    <row r="71" spans="6:12" ht="15" customHeight="1">
      <c r="F71" s="162" t="s">
        <v>114</v>
      </c>
      <c r="G71" s="162"/>
      <c r="H71" s="162"/>
      <c r="I71" s="162"/>
      <c r="J71" s="162"/>
      <c r="K71" s="162"/>
      <c r="L71" s="162"/>
    </row>
    <row r="72" spans="6:12" ht="15" customHeight="1"/>
    <row r="73" spans="6:12" ht="15" customHeight="1"/>
    <row r="74" spans="6:12" ht="15" customHeight="1"/>
    <row r="75" spans="6:12" ht="15" customHeight="1"/>
    <row r="76" spans="6:12" ht="15" customHeight="1"/>
    <row r="77" spans="6:12" ht="15" customHeight="1"/>
    <row r="78" spans="6:12" ht="15" customHeight="1"/>
    <row r="79" spans="6:12" ht="15" customHeight="1"/>
    <row r="80" spans="6:12" ht="15" customHeight="1"/>
    <row r="81" spans="6:12" ht="15" customHeight="1"/>
    <row r="82" spans="6:12" ht="15" customHeight="1"/>
    <row r="83" spans="6:12" ht="15" customHeight="1"/>
    <row r="84" spans="6:12" ht="15" customHeight="1"/>
    <row r="85" spans="6:12" ht="15" customHeight="1"/>
    <row r="86" spans="6:12" ht="15" customHeight="1"/>
    <row r="87" spans="6:12" ht="15" customHeight="1"/>
    <row r="88" spans="6:12" ht="15" customHeight="1"/>
    <row r="89" spans="6:12" ht="15" customHeight="1"/>
    <row r="90" spans="6:12" ht="15" customHeight="1"/>
    <row r="91" spans="6:12" ht="15" customHeight="1"/>
    <row r="92" spans="6:12" ht="15" customHeight="1">
      <c r="F92" s="163" t="s">
        <v>115</v>
      </c>
      <c r="G92" s="163"/>
      <c r="H92" s="163"/>
      <c r="I92" s="163"/>
      <c r="J92" s="163"/>
      <c r="K92" s="163"/>
      <c r="L92" s="163"/>
    </row>
    <row r="93" spans="6:12" ht="15" customHeight="1">
      <c r="F93" s="163"/>
      <c r="G93" s="163"/>
      <c r="H93" s="163"/>
      <c r="I93" s="163"/>
      <c r="J93" s="163"/>
      <c r="K93" s="163"/>
      <c r="L93" s="163"/>
    </row>
    <row r="94" spans="6:12" ht="15" customHeight="1">
      <c r="F94" s="163"/>
      <c r="G94" s="163"/>
      <c r="H94" s="163"/>
      <c r="I94" s="163"/>
      <c r="J94" s="163"/>
      <c r="K94" s="163"/>
      <c r="L94" s="163"/>
    </row>
    <row r="95" spans="6:12" ht="15" customHeight="1"/>
    <row r="96" spans="6:12" ht="15" customHeight="1">
      <c r="F96" s="162" t="s">
        <v>116</v>
      </c>
      <c r="G96" s="162"/>
      <c r="H96" s="162"/>
      <c r="I96" s="162"/>
      <c r="J96" s="162"/>
      <c r="K96" s="162"/>
      <c r="L96" s="162"/>
    </row>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spans="6:12" ht="15" customHeight="1"/>
    <row r="114" spans="6:12" ht="15" customHeight="1"/>
    <row r="115" spans="6:12" ht="15" customHeight="1"/>
    <row r="116" spans="6:12" ht="15" customHeight="1"/>
    <row r="117" spans="6:12" ht="15" customHeight="1"/>
    <row r="118" spans="6:12" ht="15" customHeight="1">
      <c r="F118" s="162" t="s">
        <v>117</v>
      </c>
      <c r="G118" s="162"/>
      <c r="H118" s="162"/>
      <c r="I118" s="162"/>
      <c r="J118" s="162"/>
      <c r="K118" s="162"/>
      <c r="L118" s="162"/>
    </row>
    <row r="119" spans="6:12" ht="15" customHeight="1"/>
    <row r="120" spans="6:12" ht="15" customHeight="1"/>
    <row r="121" spans="6:12" ht="15" customHeight="1"/>
    <row r="122" spans="6:12" ht="15" customHeight="1"/>
    <row r="123" spans="6:12" ht="15" customHeight="1"/>
    <row r="124" spans="6:12" ht="15" customHeight="1"/>
    <row r="125" spans="6:12" ht="15" customHeight="1"/>
    <row r="126" spans="6:12" ht="15" customHeight="1"/>
    <row r="127" spans="6:12" ht="15" customHeight="1"/>
    <row r="128" spans="6:12" ht="15" customHeight="1"/>
    <row r="129" spans="6:12" ht="15" customHeight="1"/>
    <row r="130" spans="6:12" ht="15" customHeight="1"/>
    <row r="131" spans="6:12" ht="15" customHeight="1"/>
    <row r="132" spans="6:12" ht="15" customHeight="1"/>
    <row r="133" spans="6:12" ht="15" customHeight="1"/>
    <row r="134" spans="6:12" ht="15" customHeight="1"/>
    <row r="135" spans="6:12" ht="15" customHeight="1"/>
    <row r="136" spans="6:12" ht="15" customHeight="1"/>
    <row r="137" spans="6:12" ht="15" customHeight="1"/>
    <row r="138" spans="6:12" ht="15" customHeight="1"/>
    <row r="139" spans="6:12" ht="15" customHeight="1">
      <c r="F139" s="163" t="s">
        <v>115</v>
      </c>
      <c r="G139" s="163"/>
      <c r="H139" s="163"/>
      <c r="I139" s="163"/>
      <c r="J139" s="163"/>
      <c r="K139" s="163"/>
      <c r="L139" s="163"/>
    </row>
    <row r="140" spans="6:12" ht="15" customHeight="1">
      <c r="F140" s="163"/>
      <c r="G140" s="163"/>
      <c r="H140" s="163"/>
      <c r="I140" s="163"/>
      <c r="J140" s="163"/>
      <c r="K140" s="163"/>
      <c r="L140" s="163"/>
    </row>
    <row r="141" spans="6:12" ht="15" customHeight="1">
      <c r="F141" s="163"/>
      <c r="G141" s="163"/>
      <c r="H141" s="163"/>
      <c r="I141" s="163"/>
      <c r="J141" s="163"/>
      <c r="K141" s="163"/>
      <c r="L141" s="163"/>
    </row>
  </sheetData>
  <mergeCells count="23">
    <mergeCell ref="B3:F3"/>
    <mergeCell ref="J3:N3"/>
    <mergeCell ref="Q3:W3"/>
    <mergeCell ref="Q1:W1"/>
    <mergeCell ref="B2:F2"/>
    <mergeCell ref="J2:N2"/>
    <mergeCell ref="Q2:W2"/>
    <mergeCell ref="Z2:AG2"/>
    <mergeCell ref="Z50:AG51"/>
    <mergeCell ref="F71:L71"/>
    <mergeCell ref="F92:L94"/>
    <mergeCell ref="B4:F4"/>
    <mergeCell ref="J4:N4"/>
    <mergeCell ref="Q4:W4"/>
    <mergeCell ref="Q12:W12"/>
    <mergeCell ref="Q13:W13"/>
    <mergeCell ref="Q14:W14"/>
    <mergeCell ref="F96:L96"/>
    <mergeCell ref="F118:L118"/>
    <mergeCell ref="F139:L141"/>
    <mergeCell ref="Q15:W15"/>
    <mergeCell ref="F41:L43"/>
    <mergeCell ref="F49:L49"/>
  </mergeCells>
  <conditionalFormatting sqref="G6:G11">
    <cfRule type="cellIs" dxfId="0" priority="1" stopIfTrue="1" operator="greaterThan">
      <formula>0</formula>
    </cfRule>
  </conditionalFormatting>
  <printOptions horizontalCentered="1"/>
  <pageMargins left="0.2" right="0.2" top="0.5" bottom="0.5" header="0.3" footer="0.3"/>
  <pageSetup scale="95" fitToHeight="2" orientation="portrait" r:id="rId1"/>
  <headerFooter>
    <oddFooter>&amp;LSpronk Water Engineers, Inc&amp;R&amp;D</oddFooter>
  </headerFooter>
  <rowBreaks count="1" manualBreakCount="1">
    <brk id="95" min="5" max="11" man="1"/>
  </rowBreaks>
  <drawing r:id="rId2"/>
</worksheet>
</file>

<file path=xl/worksheets/sheet2.xml><?xml version="1.0" encoding="utf-8"?>
<worksheet xmlns="http://schemas.openxmlformats.org/spreadsheetml/2006/main" xmlns:r="http://schemas.openxmlformats.org/officeDocument/2006/relationships">
  <dimension ref="A1:AL88"/>
  <sheetViews>
    <sheetView topLeftCell="N13" zoomScale="75" zoomScaleNormal="75" workbookViewId="0">
      <selection activeCell="N64" sqref="N64"/>
    </sheetView>
  </sheetViews>
  <sheetFormatPr defaultRowHeight="15"/>
  <cols>
    <col min="1" max="1" width="12.7109375" style="9" customWidth="1"/>
    <col min="2" max="2" width="12" style="9" customWidth="1"/>
    <col min="3" max="15" width="14.85546875" style="9" customWidth="1"/>
    <col min="16" max="16" width="9.140625" style="9"/>
    <col min="17" max="17" width="9.28515625" style="9" bestFit="1" customWidth="1"/>
    <col min="18" max="18" width="10.85546875" style="9" customWidth="1"/>
    <col min="19" max="19" width="10.28515625" style="9" customWidth="1"/>
    <col min="20" max="20" width="9.85546875" style="9" customWidth="1"/>
    <col min="21" max="21" width="21.7109375" style="9" bestFit="1" customWidth="1"/>
    <col min="22" max="23" width="11" style="9" bestFit="1" customWidth="1"/>
    <col min="24" max="16384" width="9.140625" style="9"/>
  </cols>
  <sheetData>
    <row r="1" spans="1:38" ht="15.75">
      <c r="A1" s="125"/>
      <c r="B1" s="135"/>
      <c r="C1" s="135"/>
      <c r="D1" s="135"/>
      <c r="E1" s="135"/>
    </row>
    <row r="2" spans="1:38">
      <c r="A2" s="124"/>
      <c r="B2" s="136"/>
      <c r="C2" s="135"/>
      <c r="D2" s="135"/>
      <c r="E2" s="135"/>
    </row>
    <row r="3" spans="1:38">
      <c r="A3" s="124"/>
      <c r="B3" s="136"/>
      <c r="C3" s="135"/>
      <c r="D3" s="135"/>
      <c r="E3" s="135"/>
    </row>
    <row r="4" spans="1:38">
      <c r="A4" s="135"/>
      <c r="B4" s="135"/>
      <c r="C4" s="135"/>
      <c r="D4" s="135"/>
      <c r="E4" s="135"/>
    </row>
    <row r="5" spans="1:38" ht="21">
      <c r="B5" s="139"/>
      <c r="C5" s="139"/>
      <c r="D5" s="139"/>
      <c r="E5" s="139"/>
      <c r="F5" s="139"/>
      <c r="G5" s="139"/>
      <c r="H5" s="139"/>
      <c r="I5" s="139"/>
      <c r="J5" s="139"/>
      <c r="K5" s="139"/>
      <c r="L5" s="139"/>
      <c r="M5" s="139"/>
      <c r="N5" s="139"/>
      <c r="O5" s="139"/>
    </row>
    <row r="6" spans="1:38" ht="21">
      <c r="B6" s="130" t="s">
        <v>42</v>
      </c>
      <c r="C6" s="139"/>
      <c r="D6" s="139"/>
      <c r="E6" s="139"/>
      <c r="F6" s="139"/>
      <c r="G6" s="139"/>
      <c r="H6" s="139"/>
      <c r="I6" s="139"/>
      <c r="J6" s="139"/>
      <c r="K6" s="139"/>
      <c r="L6" s="139"/>
      <c r="M6" s="139"/>
      <c r="N6" s="139"/>
      <c r="O6" s="139"/>
    </row>
    <row r="7" spans="1:38">
      <c r="P7" s="26"/>
      <c r="Q7" s="26"/>
      <c r="R7" s="26"/>
      <c r="S7" s="26"/>
      <c r="T7" s="26"/>
      <c r="U7" s="26"/>
      <c r="V7" s="26"/>
      <c r="W7" s="26"/>
      <c r="X7" s="26"/>
      <c r="Y7" s="26"/>
      <c r="Z7" s="26"/>
      <c r="AA7" s="26"/>
      <c r="AB7" s="26"/>
      <c r="AC7" s="26"/>
      <c r="AD7" s="26"/>
      <c r="AE7" s="26"/>
      <c r="AF7" s="26"/>
      <c r="AG7" s="26"/>
      <c r="AH7" s="26"/>
      <c r="AI7" s="26"/>
      <c r="AJ7" s="26"/>
      <c r="AK7" s="26"/>
      <c r="AL7" s="26"/>
    </row>
    <row r="8" spans="1:38" ht="15" customHeight="1">
      <c r="B8" s="1" t="s">
        <v>3</v>
      </c>
      <c r="P8" s="26"/>
      <c r="Q8" s="26"/>
      <c r="R8" s="26"/>
      <c r="S8" s="26"/>
      <c r="T8" s="26"/>
      <c r="U8" s="26"/>
      <c r="V8" s="26"/>
      <c r="W8" s="26"/>
      <c r="X8" s="26"/>
      <c r="Y8" s="26"/>
      <c r="Z8" s="26"/>
      <c r="AA8" s="26"/>
      <c r="AB8" s="26"/>
      <c r="AC8" s="26"/>
      <c r="AD8" s="26"/>
      <c r="AE8" s="26"/>
      <c r="AF8" s="26"/>
      <c r="AG8" s="26"/>
      <c r="AH8" s="26"/>
      <c r="AI8" s="26"/>
      <c r="AJ8" s="26"/>
      <c r="AK8" s="26"/>
      <c r="AL8" s="26"/>
    </row>
    <row r="9" spans="1:38">
      <c r="C9" s="174" t="s">
        <v>11</v>
      </c>
      <c r="D9" s="175"/>
      <c r="E9" s="175"/>
      <c r="F9" s="175"/>
      <c r="G9" s="175"/>
      <c r="H9" s="175"/>
      <c r="I9" s="176"/>
      <c r="J9" s="173" t="s">
        <v>10</v>
      </c>
      <c r="K9" s="172" t="s">
        <v>12</v>
      </c>
      <c r="L9" s="173" t="s">
        <v>18</v>
      </c>
      <c r="M9" s="173" t="s">
        <v>19</v>
      </c>
      <c r="N9" s="173" t="s">
        <v>20</v>
      </c>
      <c r="O9" s="173" t="s">
        <v>21</v>
      </c>
      <c r="P9" s="26"/>
      <c r="Q9" s="26"/>
      <c r="R9" s="26"/>
      <c r="S9" s="26"/>
      <c r="T9" s="26"/>
      <c r="U9" s="26"/>
      <c r="V9" s="26"/>
      <c r="W9" s="26"/>
      <c r="X9" s="26"/>
      <c r="Y9" s="26"/>
      <c r="Z9" s="26"/>
      <c r="AA9" s="26"/>
      <c r="AB9" s="26"/>
      <c r="AC9" s="26"/>
      <c r="AD9" s="26"/>
      <c r="AE9" s="26"/>
      <c r="AF9" s="26"/>
      <c r="AG9" s="26"/>
      <c r="AH9" s="26"/>
      <c r="AI9" s="26"/>
      <c r="AJ9" s="26"/>
      <c r="AK9" s="26"/>
      <c r="AL9" s="26"/>
    </row>
    <row r="10" spans="1:38" ht="30">
      <c r="B10" s="10" t="s">
        <v>0</v>
      </c>
      <c r="C10" s="11" t="s">
        <v>14</v>
      </c>
      <c r="D10" s="12" t="s">
        <v>6</v>
      </c>
      <c r="E10" s="12" t="s">
        <v>7</v>
      </c>
      <c r="F10" s="12" t="s">
        <v>8</v>
      </c>
      <c r="G10" s="12" t="s">
        <v>9</v>
      </c>
      <c r="H10" s="12" t="s">
        <v>15</v>
      </c>
      <c r="I10" s="25" t="s">
        <v>13</v>
      </c>
      <c r="J10" s="173"/>
      <c r="K10" s="172"/>
      <c r="L10" s="173"/>
      <c r="M10" s="173"/>
      <c r="N10" s="173"/>
      <c r="O10" s="173"/>
      <c r="P10" s="26"/>
      <c r="Q10" s="26"/>
      <c r="R10" s="26"/>
      <c r="S10" s="26"/>
      <c r="T10" s="26"/>
      <c r="U10" s="26"/>
      <c r="V10" s="26"/>
      <c r="W10" s="26"/>
      <c r="X10" s="26"/>
      <c r="Y10" s="26"/>
      <c r="Z10" s="26"/>
      <c r="AA10" s="26"/>
      <c r="AB10" s="26"/>
      <c r="AC10" s="26"/>
      <c r="AD10" s="26"/>
      <c r="AE10" s="26"/>
      <c r="AF10" s="26"/>
      <c r="AG10" s="26"/>
      <c r="AH10" s="26"/>
      <c r="AI10" s="26"/>
      <c r="AJ10" s="26"/>
      <c r="AK10" s="26"/>
      <c r="AL10" s="26"/>
    </row>
    <row r="11" spans="1:38">
      <c r="B11" s="13">
        <v>1995</v>
      </c>
      <c r="C11" s="27">
        <v>313.8</v>
      </c>
      <c r="D11" s="28">
        <v>1462.2</v>
      </c>
      <c r="E11" s="28">
        <v>0</v>
      </c>
      <c r="F11" s="28">
        <v>0</v>
      </c>
      <c r="G11" s="28">
        <v>0</v>
      </c>
      <c r="H11" s="28">
        <v>3733.259708333333</v>
      </c>
      <c r="I11" s="29">
        <f t="shared" ref="I11:I18" si="0">SUM(C11:H11)</f>
        <v>5509.259708333333</v>
      </c>
      <c r="J11" s="30">
        <v>13091</v>
      </c>
      <c r="K11" s="31">
        <f t="shared" ref="K11:K18" si="1">ROUND(J11+I11,-1)</f>
        <v>18600</v>
      </c>
      <c r="L11" s="14">
        <v>19590</v>
      </c>
      <c r="M11" s="14">
        <v>6180</v>
      </c>
      <c r="N11" s="14">
        <f>L11+M11</f>
        <v>25770</v>
      </c>
      <c r="O11" s="14">
        <f>N11-K11</f>
        <v>7170</v>
      </c>
      <c r="P11" s="5"/>
      <c r="Q11" s="37"/>
      <c r="R11" s="5"/>
      <c r="S11" s="5"/>
      <c r="T11" s="5"/>
      <c r="U11" s="5"/>
      <c r="V11" s="5"/>
      <c r="W11" s="5"/>
      <c r="X11" s="5"/>
      <c r="Y11" s="5"/>
      <c r="Z11" s="5"/>
      <c r="AA11" s="5"/>
      <c r="AB11" s="5"/>
      <c r="AC11" s="5"/>
      <c r="AD11" s="5"/>
      <c r="AE11" s="5"/>
      <c r="AF11" s="5"/>
      <c r="AG11" s="5"/>
      <c r="AH11" s="5"/>
      <c r="AI11" s="5"/>
      <c r="AJ11" s="5"/>
      <c r="AK11" s="26"/>
      <c r="AL11" s="26"/>
    </row>
    <row r="12" spans="1:38" ht="15.75">
      <c r="B12" s="15">
        <f t="shared" ref="B12:B18" si="2">B11+1</f>
        <v>1996</v>
      </c>
      <c r="C12" s="32">
        <v>423</v>
      </c>
      <c r="D12" s="33">
        <v>1474.2</v>
      </c>
      <c r="E12" s="33">
        <v>0</v>
      </c>
      <c r="F12" s="33">
        <v>0</v>
      </c>
      <c r="G12" s="33">
        <v>0</v>
      </c>
      <c r="H12" s="33">
        <v>3498.1160416666671</v>
      </c>
      <c r="I12" s="34">
        <f t="shared" si="0"/>
        <v>5395.3160416666669</v>
      </c>
      <c r="J12" s="35">
        <v>12060</v>
      </c>
      <c r="K12" s="36">
        <f t="shared" si="1"/>
        <v>17460</v>
      </c>
      <c r="L12" s="19">
        <v>18630</v>
      </c>
      <c r="M12" s="19">
        <v>5870</v>
      </c>
      <c r="N12" s="19">
        <f t="shared" ref="N12:N24" si="3">L12+M12</f>
        <v>24500</v>
      </c>
      <c r="O12" s="19">
        <f t="shared" ref="O12:O24" si="4">N12-K12</f>
        <v>7040</v>
      </c>
      <c r="P12" s="5"/>
      <c r="Q12" s="5"/>
      <c r="R12" s="5"/>
      <c r="S12" s="5"/>
      <c r="T12" s="5"/>
      <c r="U12" s="62" t="s">
        <v>3</v>
      </c>
      <c r="V12" s="5"/>
      <c r="W12" s="5"/>
      <c r="X12" s="5"/>
      <c r="Y12" s="5"/>
      <c r="Z12" s="5"/>
      <c r="AA12" s="5"/>
      <c r="AB12" s="5"/>
      <c r="AC12" s="5"/>
      <c r="AD12" s="5"/>
      <c r="AE12" s="5"/>
      <c r="AF12" s="5"/>
      <c r="AG12" s="5"/>
      <c r="AH12" s="5"/>
      <c r="AI12" s="5"/>
      <c r="AJ12" s="5"/>
      <c r="AK12" s="26"/>
      <c r="AL12" s="26"/>
    </row>
    <row r="13" spans="1:38">
      <c r="B13" s="15">
        <f t="shared" si="2"/>
        <v>1997</v>
      </c>
      <c r="C13" s="32">
        <v>1213.2</v>
      </c>
      <c r="D13" s="33">
        <v>1242.5999999999999</v>
      </c>
      <c r="E13" s="33">
        <v>0</v>
      </c>
      <c r="F13" s="33">
        <v>0</v>
      </c>
      <c r="G13" s="33">
        <v>0</v>
      </c>
      <c r="H13" s="33">
        <v>4523.0321666666669</v>
      </c>
      <c r="I13" s="34">
        <f t="shared" si="0"/>
        <v>6978.832166666667</v>
      </c>
      <c r="J13" s="35">
        <v>10201</v>
      </c>
      <c r="K13" s="36">
        <f t="shared" si="1"/>
        <v>17180</v>
      </c>
      <c r="L13" s="19">
        <v>15190</v>
      </c>
      <c r="M13" s="19">
        <v>4790</v>
      </c>
      <c r="N13" s="19">
        <f t="shared" si="3"/>
        <v>19980</v>
      </c>
      <c r="O13" s="19">
        <f t="shared" si="4"/>
        <v>2800</v>
      </c>
      <c r="P13" s="5"/>
      <c r="Q13" s="5"/>
      <c r="R13" s="5"/>
      <c r="S13" s="5"/>
      <c r="T13" s="5"/>
      <c r="U13" s="61" t="s">
        <v>23</v>
      </c>
      <c r="V13" s="46"/>
      <c r="W13" s="46"/>
      <c r="X13" s="46"/>
      <c r="Y13" s="46"/>
      <c r="Z13" s="46"/>
      <c r="AA13" s="46"/>
      <c r="AB13" s="46"/>
      <c r="AC13" s="46"/>
      <c r="AD13" s="46"/>
      <c r="AE13" s="46"/>
      <c r="AF13" s="46"/>
      <c r="AG13" s="46"/>
      <c r="AH13" s="46"/>
      <c r="AI13" s="5"/>
      <c r="AJ13" s="5"/>
      <c r="AK13" s="26"/>
      <c r="AL13" s="26"/>
    </row>
    <row r="14" spans="1:38">
      <c r="B14" s="15">
        <f t="shared" si="2"/>
        <v>1998</v>
      </c>
      <c r="C14" s="32">
        <v>1082.3999999999999</v>
      </c>
      <c r="D14" s="33">
        <v>1260</v>
      </c>
      <c r="E14" s="33">
        <v>0</v>
      </c>
      <c r="F14" s="33">
        <v>0</v>
      </c>
      <c r="G14" s="33">
        <v>0</v>
      </c>
      <c r="H14" s="33">
        <v>4963.2681250000005</v>
      </c>
      <c r="I14" s="34">
        <f t="shared" si="0"/>
        <v>7305.6681250000001</v>
      </c>
      <c r="J14" s="35">
        <v>12401</v>
      </c>
      <c r="K14" s="36">
        <f t="shared" si="1"/>
        <v>19710</v>
      </c>
      <c r="L14" s="19">
        <v>16980</v>
      </c>
      <c r="M14" s="19">
        <v>5350</v>
      </c>
      <c r="N14" s="19">
        <f t="shared" si="3"/>
        <v>22330</v>
      </c>
      <c r="O14" s="19">
        <f t="shared" si="4"/>
        <v>2620</v>
      </c>
      <c r="P14" s="38"/>
      <c r="Q14" s="5"/>
      <c r="R14" s="6"/>
      <c r="S14" s="6"/>
      <c r="T14" s="6"/>
      <c r="V14" s="66" t="s">
        <v>46</v>
      </c>
      <c r="W14" s="63" t="s">
        <v>17</v>
      </c>
      <c r="X14" s="47"/>
      <c r="Y14" s="47"/>
      <c r="Z14" s="47"/>
      <c r="AA14" s="47"/>
      <c r="AB14" s="47"/>
      <c r="AC14" s="47"/>
      <c r="AD14" s="47"/>
      <c r="AE14" s="47"/>
      <c r="AF14" s="47"/>
      <c r="AG14" s="47"/>
      <c r="AH14" s="47"/>
      <c r="AI14" s="6"/>
      <c r="AJ14" s="6"/>
      <c r="AK14" s="26"/>
      <c r="AL14" s="26"/>
    </row>
    <row r="15" spans="1:38">
      <c r="B15" s="15">
        <f t="shared" si="2"/>
        <v>1999</v>
      </c>
      <c r="C15" s="32">
        <v>1118.3999999999999</v>
      </c>
      <c r="D15" s="33">
        <v>0</v>
      </c>
      <c r="E15" s="33">
        <v>0</v>
      </c>
      <c r="F15" s="33">
        <v>0</v>
      </c>
      <c r="G15" s="33">
        <v>0</v>
      </c>
      <c r="H15" s="33">
        <v>5235.9083333333338</v>
      </c>
      <c r="I15" s="34">
        <f t="shared" si="0"/>
        <v>6354.3083333333334</v>
      </c>
      <c r="J15" s="35">
        <v>13545</v>
      </c>
      <c r="K15" s="36">
        <f t="shared" si="1"/>
        <v>19900</v>
      </c>
      <c r="L15" s="19">
        <v>17280</v>
      </c>
      <c r="M15" s="19">
        <v>5450</v>
      </c>
      <c r="N15" s="19">
        <f t="shared" si="3"/>
        <v>22730</v>
      </c>
      <c r="O15" s="19">
        <f t="shared" si="4"/>
        <v>2830</v>
      </c>
      <c r="P15" s="5"/>
      <c r="Q15" s="6"/>
      <c r="R15" s="5"/>
      <c r="S15" s="5"/>
      <c r="T15" s="5"/>
      <c r="U15" t="s">
        <v>38</v>
      </c>
      <c r="V15" s="48">
        <v>0</v>
      </c>
      <c r="W15" s="48">
        <v>0</v>
      </c>
      <c r="X15" s="46"/>
      <c r="Y15" s="46"/>
      <c r="Z15" s="46"/>
      <c r="AA15" s="46"/>
      <c r="AB15" s="46"/>
      <c r="AC15" s="46"/>
      <c r="AD15" s="46"/>
      <c r="AE15" s="46"/>
      <c r="AF15" s="46"/>
      <c r="AG15" s="46"/>
      <c r="AH15" s="46"/>
      <c r="AI15" s="5"/>
      <c r="AJ15" s="5"/>
      <c r="AK15" s="26"/>
      <c r="AL15" s="26"/>
    </row>
    <row r="16" spans="1:38">
      <c r="B16" s="15">
        <f t="shared" si="2"/>
        <v>2000</v>
      </c>
      <c r="C16" s="32">
        <v>1030.8</v>
      </c>
      <c r="D16" s="33">
        <v>1701.6</v>
      </c>
      <c r="E16" s="33">
        <v>0</v>
      </c>
      <c r="F16" s="33">
        <v>0</v>
      </c>
      <c r="G16" s="33">
        <v>0</v>
      </c>
      <c r="H16" s="33">
        <v>5557.2307083333335</v>
      </c>
      <c r="I16" s="34">
        <f t="shared" si="0"/>
        <v>8289.630708333334</v>
      </c>
      <c r="J16" s="35">
        <v>10450</v>
      </c>
      <c r="K16" s="36">
        <f t="shared" si="1"/>
        <v>18740</v>
      </c>
      <c r="L16" s="19">
        <v>13720</v>
      </c>
      <c r="M16" s="19">
        <v>4330</v>
      </c>
      <c r="N16" s="19">
        <f t="shared" si="3"/>
        <v>18050</v>
      </c>
      <c r="O16" s="19">
        <f t="shared" si="4"/>
        <v>-690</v>
      </c>
      <c r="P16" s="5"/>
      <c r="Q16" s="5"/>
      <c r="R16" s="6"/>
      <c r="S16" s="6"/>
      <c r="T16" s="6"/>
      <c r="U16" s="48"/>
      <c r="V16" s="171" t="s">
        <v>46</v>
      </c>
      <c r="W16" s="171"/>
      <c r="X16" s="171"/>
      <c r="Y16" s="171"/>
      <c r="Z16" s="171"/>
      <c r="AA16" s="171"/>
      <c r="AB16" s="171" t="s">
        <v>17</v>
      </c>
      <c r="AC16" s="171"/>
      <c r="AD16" s="171"/>
      <c r="AE16" s="171"/>
      <c r="AF16" s="171"/>
      <c r="AG16" s="171"/>
      <c r="AH16" s="69"/>
      <c r="AI16" s="69"/>
      <c r="AJ16" s="69"/>
      <c r="AK16" s="69"/>
      <c r="AL16" s="26"/>
    </row>
    <row r="17" spans="2:38">
      <c r="B17" s="15">
        <f t="shared" si="2"/>
        <v>2001</v>
      </c>
      <c r="C17" s="32">
        <v>655.19999999999993</v>
      </c>
      <c r="D17" s="33">
        <v>325.2</v>
      </c>
      <c r="E17" s="33">
        <v>0</v>
      </c>
      <c r="F17" s="33">
        <v>0</v>
      </c>
      <c r="G17" s="33">
        <v>0</v>
      </c>
      <c r="H17" s="33">
        <v>3972.1125416666669</v>
      </c>
      <c r="I17" s="34">
        <f t="shared" si="0"/>
        <v>4952.5125416666669</v>
      </c>
      <c r="J17" s="35">
        <v>10964</v>
      </c>
      <c r="K17" s="36">
        <f t="shared" si="1"/>
        <v>15920</v>
      </c>
      <c r="L17" s="19">
        <v>12060</v>
      </c>
      <c r="M17" s="19">
        <v>3800</v>
      </c>
      <c r="N17" s="19">
        <f t="shared" si="3"/>
        <v>15860</v>
      </c>
      <c r="O17" s="19">
        <f t="shared" si="4"/>
        <v>-60</v>
      </c>
      <c r="P17" s="5"/>
      <c r="Q17" s="6"/>
      <c r="R17" s="26"/>
      <c r="S17" s="26"/>
      <c r="T17" s="26"/>
      <c r="U17" s="48"/>
      <c r="V17" s="48" t="s">
        <v>27</v>
      </c>
      <c r="W17" s="47" t="s">
        <v>28</v>
      </c>
      <c r="X17" s="47" t="s">
        <v>29</v>
      </c>
      <c r="Y17" s="47" t="s">
        <v>30</v>
      </c>
      <c r="Z17" s="47" t="s">
        <v>31</v>
      </c>
      <c r="AA17" s="47" t="s">
        <v>32</v>
      </c>
      <c r="AB17" s="47" t="s">
        <v>33</v>
      </c>
      <c r="AC17" s="49" t="s">
        <v>34</v>
      </c>
      <c r="AD17" s="49" t="s">
        <v>35</v>
      </c>
      <c r="AE17" s="49" t="s">
        <v>36</v>
      </c>
      <c r="AF17" s="49" t="s">
        <v>40</v>
      </c>
      <c r="AG17" s="49" t="s">
        <v>41</v>
      </c>
      <c r="AH17" s="26"/>
      <c r="AI17" s="26"/>
      <c r="AJ17" s="26"/>
      <c r="AK17" s="26"/>
    </row>
    <row r="18" spans="2:38">
      <c r="B18" s="15">
        <f t="shared" si="2"/>
        <v>2002</v>
      </c>
      <c r="C18" s="32">
        <v>0</v>
      </c>
      <c r="D18" s="33">
        <v>2288.4</v>
      </c>
      <c r="E18" s="33">
        <v>0</v>
      </c>
      <c r="F18" s="33">
        <v>0</v>
      </c>
      <c r="G18" s="33">
        <v>0</v>
      </c>
      <c r="H18" s="33">
        <v>5750.4408333333331</v>
      </c>
      <c r="I18" s="34">
        <f t="shared" si="0"/>
        <v>8038.8408333333336</v>
      </c>
      <c r="J18" s="35">
        <v>10765</v>
      </c>
      <c r="K18" s="36">
        <f t="shared" si="1"/>
        <v>18800</v>
      </c>
      <c r="L18" s="19">
        <v>11800</v>
      </c>
      <c r="M18" s="19">
        <v>3720</v>
      </c>
      <c r="N18" s="19">
        <f t="shared" si="3"/>
        <v>15520</v>
      </c>
      <c r="O18" s="19">
        <f t="shared" si="4"/>
        <v>-3280</v>
      </c>
      <c r="P18" s="26"/>
      <c r="Q18" s="26"/>
      <c r="R18" s="7"/>
      <c r="S18" s="7"/>
      <c r="T18" s="177" t="s">
        <v>42</v>
      </c>
      <c r="U18" s="50" t="s">
        <v>24</v>
      </c>
      <c r="V18" s="51"/>
      <c r="W18" s="52"/>
      <c r="X18" s="53"/>
      <c r="Y18" s="53"/>
      <c r="Z18" s="48"/>
      <c r="AA18" s="48"/>
      <c r="AB18" s="53"/>
      <c r="AC18" s="52"/>
      <c r="AD18" s="53"/>
      <c r="AE18" s="54"/>
      <c r="AF18" s="55"/>
      <c r="AG18" s="55"/>
      <c r="AH18" s="55"/>
      <c r="AI18" s="26"/>
      <c r="AJ18" s="26"/>
      <c r="AK18" s="26"/>
      <c r="AL18" s="26"/>
    </row>
    <row r="19" spans="2:38">
      <c r="B19" s="15">
        <v>2003</v>
      </c>
      <c r="C19" s="16">
        <v>0</v>
      </c>
      <c r="D19" s="17">
        <v>597.6</v>
      </c>
      <c r="E19" s="17">
        <v>0</v>
      </c>
      <c r="F19" s="17">
        <v>0</v>
      </c>
      <c r="G19" s="17">
        <v>0</v>
      </c>
      <c r="H19" s="17">
        <v>3375</v>
      </c>
      <c r="I19" s="39">
        <f>SUM(C19:H19)</f>
        <v>3972.6</v>
      </c>
      <c r="J19" s="17">
        <v>12115</v>
      </c>
      <c r="K19" s="16">
        <f t="shared" ref="K19:K23" si="5">ROUND(J19+I19,-1)</f>
        <v>16090</v>
      </c>
      <c r="L19" s="19">
        <v>10540</v>
      </c>
      <c r="M19" s="19">
        <v>3320</v>
      </c>
      <c r="N19" s="19">
        <f t="shared" si="3"/>
        <v>13860</v>
      </c>
      <c r="O19" s="19">
        <f t="shared" si="4"/>
        <v>-2230</v>
      </c>
      <c r="P19" s="7"/>
      <c r="Q19" s="7"/>
      <c r="R19" s="26"/>
      <c r="S19" s="26"/>
      <c r="T19" s="177"/>
      <c r="U19" s="50" t="s">
        <v>44</v>
      </c>
      <c r="V19" s="51"/>
      <c r="W19" s="52">
        <f>K27</f>
        <v>18215.714285714286</v>
      </c>
      <c r="X19" s="53"/>
      <c r="Y19" s="53"/>
      <c r="Z19" s="48"/>
      <c r="AA19" s="48"/>
      <c r="AB19" s="53"/>
      <c r="AC19" s="52">
        <f>K26</f>
        <v>16370</v>
      </c>
      <c r="AD19" s="53"/>
      <c r="AE19" s="54"/>
      <c r="AF19" s="55"/>
      <c r="AG19" s="55"/>
      <c r="AH19" s="55"/>
      <c r="AI19" s="26"/>
      <c r="AJ19" s="26"/>
      <c r="AK19" s="26"/>
      <c r="AL19" s="26"/>
    </row>
    <row r="20" spans="2:38">
      <c r="B20" s="15">
        <f>B19+1</f>
        <v>2004</v>
      </c>
      <c r="C20" s="16">
        <v>0</v>
      </c>
      <c r="D20" s="17">
        <v>769.98</v>
      </c>
      <c r="E20" s="17">
        <v>0</v>
      </c>
      <c r="F20" s="17">
        <v>0</v>
      </c>
      <c r="G20" s="17">
        <v>0</v>
      </c>
      <c r="H20" s="17">
        <v>3158.1</v>
      </c>
      <c r="I20" s="39">
        <f t="shared" ref="I20:I23" si="6">SUM(C20:H20)</f>
        <v>3928.08</v>
      </c>
      <c r="J20" s="17">
        <v>12874</v>
      </c>
      <c r="K20" s="16">
        <f t="shared" si="5"/>
        <v>16800</v>
      </c>
      <c r="L20" s="19">
        <v>10690</v>
      </c>
      <c r="M20" s="19">
        <v>3370</v>
      </c>
      <c r="N20" s="19">
        <f t="shared" si="3"/>
        <v>14060</v>
      </c>
      <c r="O20" s="19">
        <f t="shared" si="4"/>
        <v>-2740</v>
      </c>
      <c r="P20" s="26"/>
      <c r="Q20" s="26"/>
      <c r="R20" s="8"/>
      <c r="S20" s="8"/>
      <c r="T20" s="177"/>
      <c r="U20" s="56" t="s">
        <v>24</v>
      </c>
      <c r="V20" s="52"/>
      <c r="W20" s="52"/>
      <c r="X20" s="57">
        <f>L27</f>
        <v>16207.142857142857</v>
      </c>
      <c r="Y20" s="57"/>
      <c r="Z20" s="48"/>
      <c r="AA20" s="48"/>
      <c r="AB20" s="57"/>
      <c r="AC20" s="57"/>
      <c r="AD20" s="57">
        <f>L26</f>
        <v>10550</v>
      </c>
      <c r="AE20" s="55"/>
      <c r="AF20" s="54"/>
      <c r="AG20" s="54"/>
      <c r="AH20" s="54"/>
      <c r="AI20" s="26"/>
      <c r="AJ20" s="26"/>
      <c r="AK20" s="26"/>
      <c r="AL20" s="26"/>
    </row>
    <row r="21" spans="2:38">
      <c r="B21" s="15">
        <f t="shared" ref="B21:B24" si="7">B20+1</f>
        <v>2005</v>
      </c>
      <c r="C21" s="16">
        <v>0</v>
      </c>
      <c r="D21" s="17">
        <v>274.8</v>
      </c>
      <c r="E21" s="17">
        <v>0</v>
      </c>
      <c r="F21" s="17">
        <v>0</v>
      </c>
      <c r="G21" s="17">
        <v>0</v>
      </c>
      <c r="H21" s="17">
        <v>3429.5</v>
      </c>
      <c r="I21" s="39">
        <f t="shared" si="6"/>
        <v>3704.3</v>
      </c>
      <c r="J21" s="17">
        <v>14952</v>
      </c>
      <c r="K21" s="16">
        <f t="shared" si="5"/>
        <v>18660</v>
      </c>
      <c r="L21" s="19">
        <v>12230</v>
      </c>
      <c r="M21" s="19">
        <v>3850</v>
      </c>
      <c r="N21" s="19">
        <f t="shared" si="3"/>
        <v>16080</v>
      </c>
      <c r="O21" s="19">
        <f t="shared" si="4"/>
        <v>-2580</v>
      </c>
      <c r="P21" s="8"/>
      <c r="Q21" s="8"/>
      <c r="R21" s="26"/>
      <c r="S21" s="26"/>
      <c r="T21" s="177"/>
      <c r="U21" s="58" t="s">
        <v>25</v>
      </c>
      <c r="V21" s="57"/>
      <c r="W21" s="57"/>
      <c r="X21" s="53">
        <f>M27</f>
        <v>5110</v>
      </c>
      <c r="Y21" s="53"/>
      <c r="Z21" s="48"/>
      <c r="AA21" s="48"/>
      <c r="AB21" s="53"/>
      <c r="AC21" s="53"/>
      <c r="AD21" s="53">
        <f>M26</f>
        <v>3330</v>
      </c>
      <c r="AE21" s="54"/>
      <c r="AF21" s="59"/>
      <c r="AG21" s="59"/>
      <c r="AH21" s="59"/>
      <c r="AI21" s="26"/>
      <c r="AJ21" s="26"/>
      <c r="AK21" s="26"/>
      <c r="AL21" s="26"/>
    </row>
    <row r="22" spans="2:38">
      <c r="B22" s="15">
        <f t="shared" si="7"/>
        <v>2006</v>
      </c>
      <c r="C22" s="16">
        <v>0</v>
      </c>
      <c r="D22" s="17">
        <v>0</v>
      </c>
      <c r="E22" s="17">
        <v>0</v>
      </c>
      <c r="F22" s="17">
        <v>0</v>
      </c>
      <c r="G22" s="17">
        <v>0</v>
      </c>
      <c r="H22" s="17">
        <v>3030.8</v>
      </c>
      <c r="I22" s="39">
        <f t="shared" si="6"/>
        <v>3030.8</v>
      </c>
      <c r="J22" s="17">
        <v>11756</v>
      </c>
      <c r="K22" s="16">
        <f t="shared" si="5"/>
        <v>14790</v>
      </c>
      <c r="L22" s="19">
        <v>9120</v>
      </c>
      <c r="M22" s="19">
        <v>2880</v>
      </c>
      <c r="N22" s="19">
        <f t="shared" si="3"/>
        <v>12000</v>
      </c>
      <c r="O22" s="19">
        <f t="shared" si="4"/>
        <v>-2790</v>
      </c>
      <c r="P22" s="26"/>
      <c r="Q22" s="26"/>
      <c r="R22" s="26"/>
      <c r="S22" s="26"/>
      <c r="T22" s="177"/>
      <c r="U22" s="2" t="s">
        <v>26</v>
      </c>
      <c r="V22" s="53"/>
      <c r="W22" s="53"/>
      <c r="X22" s="60">
        <f>MAX(Q27,0)</f>
        <v>0</v>
      </c>
      <c r="Y22" s="60"/>
      <c r="Z22" s="48"/>
      <c r="AA22" s="48"/>
      <c r="AB22" s="60"/>
      <c r="AC22" s="60"/>
      <c r="AD22" s="60">
        <f>MAX(Q26,0)</f>
        <v>2490</v>
      </c>
      <c r="AE22" s="59"/>
      <c r="AF22" s="54"/>
      <c r="AG22" s="54"/>
      <c r="AH22" s="54"/>
      <c r="AI22" s="26"/>
      <c r="AJ22" s="26"/>
      <c r="AK22" s="26"/>
      <c r="AL22" s="26"/>
    </row>
    <row r="23" spans="2:38">
      <c r="B23" s="15">
        <f t="shared" si="7"/>
        <v>2007</v>
      </c>
      <c r="C23" s="16">
        <v>25.8</v>
      </c>
      <c r="D23" s="17">
        <v>240</v>
      </c>
      <c r="E23" s="17">
        <v>0</v>
      </c>
      <c r="F23" s="17">
        <v>0</v>
      </c>
      <c r="G23" s="17">
        <v>0</v>
      </c>
      <c r="H23" s="17">
        <v>2715.5</v>
      </c>
      <c r="I23" s="39">
        <f t="shared" si="6"/>
        <v>2981.3</v>
      </c>
      <c r="J23" s="17">
        <v>12511</v>
      </c>
      <c r="K23" s="16">
        <f t="shared" si="5"/>
        <v>15490</v>
      </c>
      <c r="L23" s="19">
        <v>10160</v>
      </c>
      <c r="M23" s="19">
        <v>3210</v>
      </c>
      <c r="N23" s="19">
        <f t="shared" si="3"/>
        <v>13370</v>
      </c>
      <c r="O23" s="19">
        <f t="shared" si="4"/>
        <v>-2120</v>
      </c>
      <c r="P23" s="26"/>
      <c r="Q23" s="26"/>
      <c r="R23" s="26"/>
      <c r="S23" s="26"/>
      <c r="T23" s="177" t="s">
        <v>43</v>
      </c>
      <c r="U23" s="50" t="s">
        <v>24</v>
      </c>
      <c r="V23" s="53"/>
      <c r="W23" s="53"/>
      <c r="X23" s="53"/>
      <c r="Y23" s="53"/>
      <c r="Z23" s="53"/>
      <c r="AA23" s="53"/>
      <c r="AB23" s="53"/>
      <c r="AC23" s="53"/>
      <c r="AD23" s="54"/>
      <c r="AE23" s="54"/>
      <c r="AF23" s="4"/>
      <c r="AG23" s="54"/>
      <c r="AH23" s="54"/>
      <c r="AI23" s="26"/>
      <c r="AJ23" s="26"/>
      <c r="AK23" s="26"/>
      <c r="AL23" s="26"/>
    </row>
    <row r="24" spans="2:38">
      <c r="B24" s="20">
        <f t="shared" si="7"/>
        <v>2008</v>
      </c>
      <c r="C24" s="21">
        <v>0</v>
      </c>
      <c r="D24" s="22">
        <v>52.2</v>
      </c>
      <c r="E24" s="22">
        <v>0</v>
      </c>
      <c r="F24" s="22">
        <v>0</v>
      </c>
      <c r="G24" s="22">
        <v>0</v>
      </c>
      <c r="H24" s="22">
        <v>1979.9</v>
      </c>
      <c r="I24" s="40">
        <f>SUM(C24:H24)</f>
        <v>2032.1000000000001</v>
      </c>
      <c r="J24" s="22">
        <v>12892</v>
      </c>
      <c r="K24" s="21">
        <f>ROUND(J24+I24,-1)</f>
        <v>14920</v>
      </c>
      <c r="L24" s="23">
        <v>10320</v>
      </c>
      <c r="M24" s="23">
        <v>3250</v>
      </c>
      <c r="N24" s="23">
        <f t="shared" si="3"/>
        <v>13570</v>
      </c>
      <c r="O24" s="23">
        <f t="shared" si="4"/>
        <v>-1350</v>
      </c>
      <c r="P24" s="26"/>
      <c r="Q24" s="26"/>
      <c r="R24" s="26"/>
      <c r="S24" s="26"/>
      <c r="T24" s="177"/>
      <c r="U24" s="50" t="s">
        <v>44</v>
      </c>
      <c r="V24" s="53"/>
      <c r="W24" s="53"/>
      <c r="X24" s="53"/>
      <c r="Y24" s="53"/>
      <c r="Z24" s="53">
        <f>I50</f>
        <v>7580</v>
      </c>
      <c r="AA24" s="53"/>
      <c r="AB24" s="53"/>
      <c r="AC24" s="53"/>
      <c r="AD24" s="54"/>
      <c r="AE24" s="54"/>
      <c r="AF24" s="4">
        <f>I49</f>
        <v>5870</v>
      </c>
      <c r="AG24" s="54"/>
      <c r="AH24" s="54"/>
      <c r="AI24" s="26"/>
      <c r="AJ24" s="26"/>
      <c r="AK24" s="26"/>
      <c r="AL24" s="26"/>
    </row>
    <row r="25" spans="2:38">
      <c r="B25" s="68" t="s">
        <v>48</v>
      </c>
      <c r="C25" s="16"/>
      <c r="D25" s="17"/>
      <c r="E25" s="17"/>
      <c r="F25" s="17"/>
      <c r="G25" s="17"/>
      <c r="H25" s="17"/>
      <c r="I25" s="17"/>
      <c r="J25" s="18"/>
      <c r="K25" s="17"/>
      <c r="P25" s="26"/>
      <c r="Q25" s="26"/>
      <c r="R25" s="26"/>
      <c r="S25" s="26"/>
      <c r="T25" s="177"/>
      <c r="U25" s="56" t="s">
        <v>24</v>
      </c>
      <c r="V25" s="54"/>
      <c r="W25" s="54"/>
      <c r="X25" s="54"/>
      <c r="Y25" s="54"/>
      <c r="Z25" s="54"/>
      <c r="AA25" s="4">
        <f>J50</f>
        <v>14672.857142857143</v>
      </c>
      <c r="AB25" s="54"/>
      <c r="AC25" s="54"/>
      <c r="AD25" s="54"/>
      <c r="AE25" s="54"/>
      <c r="AF25" s="54"/>
      <c r="AG25" s="4">
        <f>J49</f>
        <v>9550</v>
      </c>
      <c r="AH25" s="54"/>
      <c r="AI25" s="26"/>
      <c r="AJ25" s="26"/>
      <c r="AK25" s="26"/>
      <c r="AL25" s="26"/>
    </row>
    <row r="26" spans="2:38">
      <c r="B26" s="67" t="s">
        <v>47</v>
      </c>
      <c r="C26" s="16">
        <f>AVERAGE(C19:C23)</f>
        <v>5.16</v>
      </c>
      <c r="D26" s="17">
        <f t="shared" ref="D26:F26" si="8">AVERAGE(D19:D23)</f>
        <v>376.476</v>
      </c>
      <c r="E26" s="17">
        <f t="shared" si="8"/>
        <v>0</v>
      </c>
      <c r="F26" s="17">
        <f t="shared" si="8"/>
        <v>0</v>
      </c>
      <c r="G26" s="17">
        <f t="shared" ref="G26:J26" si="9">AVERAGE(G19:G23)</f>
        <v>0</v>
      </c>
      <c r="H26" s="17">
        <f t="shared" si="9"/>
        <v>3141.78</v>
      </c>
      <c r="I26" s="17">
        <f t="shared" si="9"/>
        <v>3523.4159999999997</v>
      </c>
      <c r="J26" s="18">
        <f t="shared" si="9"/>
        <v>12841.6</v>
      </c>
      <c r="K26" s="24">
        <f>ROUND(AVERAGE(K19:K23),-1)</f>
        <v>16370</v>
      </c>
      <c r="L26" s="24">
        <f>ROUND(AVERAGE(L19:L23),-1)</f>
        <v>10550</v>
      </c>
      <c r="M26" s="24">
        <f>ROUND(AVERAGE(M19:M23),-1)</f>
        <v>3330</v>
      </c>
      <c r="N26" s="24">
        <f>ROUND(AVERAGE(N19:N23),-1)</f>
        <v>13870</v>
      </c>
      <c r="O26" s="24">
        <f>ROUND(AVERAGE(O19:O23),-1)</f>
        <v>-2490</v>
      </c>
      <c r="P26" s="26"/>
      <c r="Q26" s="19">
        <f>-O26</f>
        <v>2490</v>
      </c>
      <c r="R26" s="26"/>
      <c r="S26" s="26"/>
      <c r="T26" s="177"/>
      <c r="U26" s="58" t="s">
        <v>25</v>
      </c>
      <c r="V26" s="54"/>
      <c r="W26" s="54"/>
      <c r="X26" s="54"/>
      <c r="Y26" s="54"/>
      <c r="Z26" s="54"/>
      <c r="AA26" s="4">
        <f>K50</f>
        <v>5110</v>
      </c>
      <c r="AB26" s="54"/>
      <c r="AC26" s="54"/>
      <c r="AD26" s="54"/>
      <c r="AE26" s="54"/>
      <c r="AF26" s="54"/>
      <c r="AG26" s="4">
        <f>K49</f>
        <v>3330</v>
      </c>
      <c r="AH26" s="54"/>
      <c r="AI26" s="26"/>
      <c r="AJ26" s="26"/>
      <c r="AK26" s="26"/>
      <c r="AL26" s="26"/>
    </row>
    <row r="27" spans="2:38">
      <c r="B27" s="10" t="s">
        <v>45</v>
      </c>
      <c r="C27" s="16">
        <f>AVERAGE(C11:C17)</f>
        <v>833.82857142857131</v>
      </c>
      <c r="D27" s="17">
        <f t="shared" ref="D27:O27" si="10">AVERAGE(D11:D17)</f>
        <v>1066.5428571428572</v>
      </c>
      <c r="E27" s="17">
        <f t="shared" si="10"/>
        <v>0</v>
      </c>
      <c r="F27" s="17">
        <f t="shared" si="10"/>
        <v>0</v>
      </c>
      <c r="G27" s="17">
        <f t="shared" si="10"/>
        <v>0</v>
      </c>
      <c r="H27" s="17">
        <f t="shared" si="10"/>
        <v>4497.5610892857139</v>
      </c>
      <c r="I27" s="17">
        <f t="shared" si="10"/>
        <v>6397.9325178571435</v>
      </c>
      <c r="J27" s="18">
        <f t="shared" si="10"/>
        <v>11816</v>
      </c>
      <c r="K27" s="24">
        <f>AVERAGE(K11:K17)</f>
        <v>18215.714285714286</v>
      </c>
      <c r="L27" s="24">
        <f t="shared" si="10"/>
        <v>16207.142857142857</v>
      </c>
      <c r="M27" s="24">
        <f t="shared" si="10"/>
        <v>5110</v>
      </c>
      <c r="N27" s="24">
        <f>AVERAGE(N11:N17)</f>
        <v>21317.142857142859</v>
      </c>
      <c r="O27" s="24">
        <f t="shared" si="10"/>
        <v>3101.4285714285716</v>
      </c>
      <c r="P27" s="26"/>
      <c r="Q27" s="19">
        <f>-O27</f>
        <v>-3101.4285714285716</v>
      </c>
      <c r="R27" s="26"/>
      <c r="S27" s="26"/>
      <c r="T27" s="177"/>
      <c r="U27" s="3" t="s">
        <v>37</v>
      </c>
      <c r="V27" s="54"/>
      <c r="W27" s="54"/>
      <c r="X27" s="54"/>
      <c r="Y27" s="54"/>
      <c r="Z27" s="54"/>
      <c r="AA27" s="4">
        <f>L50</f>
        <v>0</v>
      </c>
      <c r="AB27" s="54"/>
      <c r="AC27" s="54"/>
      <c r="AD27" s="54"/>
      <c r="AE27" s="54"/>
      <c r="AF27" s="54"/>
      <c r="AG27" s="4">
        <f>L49</f>
        <v>0</v>
      </c>
      <c r="AH27" s="54"/>
      <c r="AI27" s="26"/>
      <c r="AJ27" s="26"/>
      <c r="AK27" s="26"/>
      <c r="AL27" s="26"/>
    </row>
    <row r="28" spans="2:38">
      <c r="K28" s="45"/>
      <c r="L28" s="45"/>
      <c r="P28" s="26"/>
      <c r="Q28" s="26"/>
      <c r="S28" s="26"/>
      <c r="T28" s="177"/>
      <c r="U28" s="2" t="s">
        <v>26</v>
      </c>
      <c r="V28" s="54"/>
      <c r="W28" s="54"/>
      <c r="X28" s="54"/>
      <c r="Y28" s="54"/>
      <c r="Z28" s="54"/>
      <c r="AA28" s="4">
        <f>MAX(Q50,0)</f>
        <v>0</v>
      </c>
      <c r="AB28" s="54"/>
      <c r="AC28" s="54"/>
      <c r="AD28" s="54"/>
      <c r="AE28" s="54"/>
      <c r="AF28" s="54"/>
      <c r="AG28" s="4">
        <f>MAX(Q49,0)</f>
        <v>0</v>
      </c>
      <c r="AH28" s="54"/>
      <c r="AI28" s="26"/>
      <c r="AJ28" s="26"/>
      <c r="AK28" s="26"/>
      <c r="AL28" s="26"/>
    </row>
    <row r="29" spans="2:38" ht="18.75">
      <c r="B29" s="130" t="s">
        <v>43</v>
      </c>
      <c r="S29" s="26"/>
      <c r="T29" s="26"/>
      <c r="U29" s="54"/>
      <c r="V29" s="54"/>
      <c r="W29" s="54"/>
      <c r="X29" s="54"/>
      <c r="Y29" s="54"/>
      <c r="Z29" s="54"/>
      <c r="AA29" s="54"/>
      <c r="AB29" s="54"/>
      <c r="AC29" s="54"/>
      <c r="AD29" s="54"/>
      <c r="AE29" s="54"/>
      <c r="AF29" s="54"/>
      <c r="AG29" s="54"/>
      <c r="AH29" s="54"/>
      <c r="AI29" s="26"/>
      <c r="AJ29" s="26"/>
      <c r="AK29" s="26"/>
      <c r="AL29" s="26"/>
    </row>
    <row r="30" spans="2:38">
      <c r="U30" s="54"/>
      <c r="V30" s="54"/>
      <c r="W30" s="54"/>
      <c r="X30" s="54"/>
      <c r="Y30" s="54"/>
      <c r="Z30" s="54"/>
      <c r="AA30" s="54"/>
      <c r="AB30" s="54"/>
      <c r="AC30" s="54"/>
      <c r="AD30" s="54"/>
      <c r="AE30" s="54"/>
      <c r="AF30" s="54"/>
      <c r="AG30" s="54"/>
      <c r="AH30" s="54"/>
    </row>
    <row r="31" spans="2:38" ht="15.75">
      <c r="B31" s="1" t="s">
        <v>3</v>
      </c>
      <c r="R31" s="26"/>
      <c r="U31" s="54"/>
      <c r="V31" s="54"/>
      <c r="W31" s="54"/>
      <c r="X31" s="54"/>
      <c r="Y31" s="54"/>
      <c r="Z31" s="54"/>
      <c r="AA31" s="54"/>
      <c r="AB31" s="54"/>
      <c r="AC31" s="54"/>
      <c r="AD31" s="54"/>
      <c r="AE31" s="54"/>
      <c r="AF31" s="54"/>
      <c r="AG31" s="54"/>
      <c r="AH31" s="54"/>
    </row>
    <row r="32" spans="2:38" ht="21">
      <c r="C32" s="174" t="s">
        <v>11</v>
      </c>
      <c r="D32" s="175"/>
      <c r="E32" s="175"/>
      <c r="F32" s="175"/>
      <c r="G32" s="176"/>
      <c r="H32" s="173" t="s">
        <v>10</v>
      </c>
      <c r="I32" s="172" t="s">
        <v>12</v>
      </c>
      <c r="J32" s="173" t="s">
        <v>18</v>
      </c>
      <c r="K32" s="173" t="s">
        <v>19</v>
      </c>
      <c r="L32" s="173" t="s">
        <v>22</v>
      </c>
      <c r="M32" s="173" t="s">
        <v>20</v>
      </c>
      <c r="N32" s="173" t="s">
        <v>21</v>
      </c>
      <c r="Q32" s="26"/>
      <c r="R32" s="26"/>
      <c r="U32" s="70" t="s">
        <v>53</v>
      </c>
      <c r="V32" s="64"/>
      <c r="W32" s="64"/>
      <c r="X32" s="64"/>
      <c r="Y32" s="64"/>
      <c r="Z32" s="64"/>
      <c r="AA32" s="64"/>
      <c r="AB32" s="64"/>
      <c r="AC32" s="64"/>
      <c r="AD32" s="64"/>
      <c r="AE32" s="64"/>
      <c r="AF32" s="64"/>
    </row>
    <row r="33" spans="2:32" ht="21" customHeight="1">
      <c r="B33" s="10" t="s">
        <v>0</v>
      </c>
      <c r="C33" s="11" t="s">
        <v>6</v>
      </c>
      <c r="D33" s="12" t="s">
        <v>7</v>
      </c>
      <c r="E33" s="12" t="s">
        <v>8</v>
      </c>
      <c r="F33" s="12" t="s">
        <v>9</v>
      </c>
      <c r="G33" s="25" t="s">
        <v>13</v>
      </c>
      <c r="H33" s="173"/>
      <c r="I33" s="172"/>
      <c r="J33" s="173"/>
      <c r="K33" s="173"/>
      <c r="L33" s="173"/>
      <c r="M33" s="173"/>
      <c r="N33" s="173"/>
      <c r="O33" s="26"/>
      <c r="P33" s="26"/>
      <c r="Q33" s="26"/>
      <c r="R33" s="26"/>
      <c r="U33" s="65" t="s">
        <v>39</v>
      </c>
      <c r="V33" s="64"/>
      <c r="W33" s="64"/>
      <c r="X33" s="64"/>
      <c r="Y33" s="64"/>
      <c r="Z33" s="64"/>
      <c r="AA33" s="64"/>
      <c r="AB33" s="64"/>
      <c r="AC33" s="64"/>
      <c r="AD33" s="64"/>
      <c r="AE33" s="64"/>
      <c r="AF33" s="64"/>
    </row>
    <row r="34" spans="2:32" ht="21">
      <c r="B34" s="13">
        <v>1995</v>
      </c>
      <c r="C34" s="27">
        <v>0</v>
      </c>
      <c r="D34" s="28">
        <v>70.650000000000006</v>
      </c>
      <c r="E34" s="28">
        <v>0</v>
      </c>
      <c r="F34" s="28">
        <v>0</v>
      </c>
      <c r="G34" s="29">
        <f t="shared" ref="G34:G41" si="11">SUM(C34:F34)</f>
        <v>70.650000000000006</v>
      </c>
      <c r="H34" s="30">
        <v>8931</v>
      </c>
      <c r="I34" s="31">
        <f t="shared" ref="I34:I41" si="12">ROUND(H34+G34,-1)</f>
        <v>9000</v>
      </c>
      <c r="J34" s="14">
        <v>17740</v>
      </c>
      <c r="K34" s="14">
        <v>6180</v>
      </c>
      <c r="L34" s="14">
        <f t="shared" ref="L34:L47" si="13">MAX(0,L11-K11)</f>
        <v>990</v>
      </c>
      <c r="M34" s="14">
        <f>J34+K34+L34</f>
        <v>24910</v>
      </c>
      <c r="N34" s="14">
        <f t="shared" ref="N34:N47" si="14">M34-I34</f>
        <v>15910</v>
      </c>
      <c r="O34" s="41"/>
      <c r="P34" s="41"/>
      <c r="Q34" s="41"/>
      <c r="R34" s="41"/>
      <c r="S34" s="26"/>
      <c r="T34" s="26"/>
      <c r="U34" s="65" t="s">
        <v>54</v>
      </c>
      <c r="V34" s="64"/>
      <c r="W34" s="64"/>
      <c r="X34" s="64"/>
      <c r="Y34" s="64"/>
      <c r="Z34" s="64"/>
      <c r="AA34" s="64"/>
      <c r="AB34" s="64"/>
      <c r="AC34" s="64"/>
      <c r="AD34" s="64"/>
      <c r="AE34" s="64"/>
      <c r="AF34" s="64"/>
    </row>
    <row r="35" spans="2:32" ht="21">
      <c r="B35" s="15">
        <f t="shared" ref="B35:B41" si="15">B34+1</f>
        <v>1996</v>
      </c>
      <c r="C35" s="32">
        <v>0</v>
      </c>
      <c r="D35" s="33">
        <v>70.425000000000011</v>
      </c>
      <c r="E35" s="33">
        <v>0</v>
      </c>
      <c r="F35" s="33">
        <v>0</v>
      </c>
      <c r="G35" s="34">
        <f t="shared" si="11"/>
        <v>70.425000000000011</v>
      </c>
      <c r="H35" s="35">
        <v>7546</v>
      </c>
      <c r="I35" s="36">
        <f t="shared" si="12"/>
        <v>7620</v>
      </c>
      <c r="J35" s="19">
        <v>16860</v>
      </c>
      <c r="K35" s="19">
        <v>5870</v>
      </c>
      <c r="L35" s="19">
        <f t="shared" si="13"/>
        <v>1170</v>
      </c>
      <c r="M35" s="19">
        <f t="shared" ref="M35:M47" si="16">J35+K35+L35</f>
        <v>23900</v>
      </c>
      <c r="N35" s="19">
        <f t="shared" si="14"/>
        <v>16280</v>
      </c>
      <c r="O35" s="41"/>
      <c r="P35" s="41"/>
      <c r="Q35" s="41"/>
      <c r="R35" s="41"/>
      <c r="S35" s="26"/>
      <c r="T35" s="26"/>
      <c r="U35" s="65" t="s">
        <v>56</v>
      </c>
      <c r="V35" s="64"/>
      <c r="W35" s="64"/>
      <c r="X35" s="64"/>
      <c r="Y35" s="64"/>
      <c r="Z35" s="64"/>
      <c r="AA35" s="64"/>
      <c r="AB35" s="64"/>
      <c r="AC35" s="64"/>
      <c r="AD35" s="64"/>
      <c r="AE35" s="64"/>
      <c r="AF35" s="64"/>
    </row>
    <row r="36" spans="2:32">
      <c r="B36" s="15">
        <f t="shared" si="15"/>
        <v>1997</v>
      </c>
      <c r="C36" s="32">
        <v>0</v>
      </c>
      <c r="D36" s="33">
        <v>0</v>
      </c>
      <c r="E36" s="33">
        <v>0</v>
      </c>
      <c r="F36" s="33">
        <v>0</v>
      </c>
      <c r="G36" s="34">
        <f t="shared" si="11"/>
        <v>0</v>
      </c>
      <c r="H36" s="35">
        <v>5911</v>
      </c>
      <c r="I36" s="36">
        <f t="shared" si="12"/>
        <v>5910</v>
      </c>
      <c r="J36" s="19">
        <v>13760</v>
      </c>
      <c r="K36" s="19">
        <v>4790</v>
      </c>
      <c r="L36" s="19">
        <f t="shared" si="13"/>
        <v>0</v>
      </c>
      <c r="M36" s="19">
        <f t="shared" si="16"/>
        <v>18550</v>
      </c>
      <c r="N36" s="19">
        <f t="shared" si="14"/>
        <v>12640</v>
      </c>
      <c r="O36" s="41"/>
      <c r="P36" s="41"/>
      <c r="Q36" s="41"/>
      <c r="R36" s="26"/>
      <c r="S36" s="26"/>
      <c r="T36" s="26"/>
    </row>
    <row r="37" spans="2:32">
      <c r="B37" s="15">
        <f t="shared" si="15"/>
        <v>1998</v>
      </c>
      <c r="C37" s="32">
        <v>0</v>
      </c>
      <c r="D37" s="33">
        <v>0</v>
      </c>
      <c r="E37" s="33">
        <v>0</v>
      </c>
      <c r="F37" s="33">
        <v>0</v>
      </c>
      <c r="G37" s="34">
        <f t="shared" si="11"/>
        <v>0</v>
      </c>
      <c r="H37" s="35">
        <v>7752</v>
      </c>
      <c r="I37" s="36">
        <f t="shared" si="12"/>
        <v>7750</v>
      </c>
      <c r="J37" s="19">
        <v>15370</v>
      </c>
      <c r="K37" s="19">
        <v>5350</v>
      </c>
      <c r="L37" s="19">
        <f t="shared" si="13"/>
        <v>0</v>
      </c>
      <c r="M37" s="19">
        <f t="shared" si="16"/>
        <v>20720</v>
      </c>
      <c r="N37" s="19">
        <f t="shared" si="14"/>
        <v>12970</v>
      </c>
      <c r="O37" s="41"/>
      <c r="P37" s="41"/>
      <c r="Q37" s="26"/>
      <c r="R37" s="26"/>
      <c r="T37" s="26"/>
      <c r="U37" s="26"/>
      <c r="V37" s="26"/>
      <c r="W37" s="26"/>
      <c r="X37" s="26"/>
      <c r="Y37" s="26"/>
    </row>
    <row r="38" spans="2:32">
      <c r="B38" s="15">
        <f t="shared" si="15"/>
        <v>1999</v>
      </c>
      <c r="C38" s="32">
        <v>0</v>
      </c>
      <c r="D38" s="33">
        <v>83.4</v>
      </c>
      <c r="E38" s="33">
        <v>0</v>
      </c>
      <c r="F38" s="33">
        <v>0</v>
      </c>
      <c r="G38" s="34">
        <f t="shared" si="11"/>
        <v>83.4</v>
      </c>
      <c r="H38" s="35">
        <v>8864</v>
      </c>
      <c r="I38" s="36">
        <f t="shared" si="12"/>
        <v>8950</v>
      </c>
      <c r="J38" s="19">
        <v>15640</v>
      </c>
      <c r="K38" s="19">
        <v>5450</v>
      </c>
      <c r="L38" s="19">
        <f t="shared" si="13"/>
        <v>0</v>
      </c>
      <c r="M38" s="19">
        <f t="shared" si="16"/>
        <v>21090</v>
      </c>
      <c r="N38" s="19">
        <f t="shared" si="14"/>
        <v>12140</v>
      </c>
      <c r="O38" s="26"/>
      <c r="P38" s="26"/>
      <c r="Q38" s="26"/>
      <c r="R38" s="42"/>
      <c r="T38" s="26"/>
      <c r="U38" s="26"/>
      <c r="V38" s="26"/>
      <c r="W38" s="26"/>
      <c r="X38" s="26"/>
      <c r="Y38" s="26"/>
    </row>
    <row r="39" spans="2:32">
      <c r="B39" s="15">
        <f t="shared" si="15"/>
        <v>2000</v>
      </c>
      <c r="C39" s="32">
        <v>0</v>
      </c>
      <c r="D39" s="33">
        <v>9.375</v>
      </c>
      <c r="E39" s="33">
        <v>0</v>
      </c>
      <c r="F39" s="33">
        <v>0</v>
      </c>
      <c r="G39" s="34">
        <f t="shared" si="11"/>
        <v>9.375</v>
      </c>
      <c r="H39" s="35">
        <v>6320</v>
      </c>
      <c r="I39" s="36">
        <f t="shared" si="12"/>
        <v>6330</v>
      </c>
      <c r="J39" s="19">
        <v>12420</v>
      </c>
      <c r="K39" s="19">
        <v>4330</v>
      </c>
      <c r="L39" s="19">
        <f t="shared" si="13"/>
        <v>0</v>
      </c>
      <c r="M39" s="19">
        <f t="shared" si="16"/>
        <v>16750</v>
      </c>
      <c r="N39" s="19">
        <f t="shared" si="14"/>
        <v>10420</v>
      </c>
      <c r="O39" s="26"/>
      <c r="P39" s="26"/>
      <c r="Q39" s="42"/>
      <c r="R39" s="26"/>
      <c r="T39" s="26"/>
      <c r="U39" s="26"/>
      <c r="V39" s="26"/>
      <c r="W39" s="26"/>
      <c r="X39" s="26"/>
      <c r="Y39" s="26"/>
    </row>
    <row r="40" spans="2:32">
      <c r="B40" s="15">
        <f t="shared" si="15"/>
        <v>2001</v>
      </c>
      <c r="C40" s="32">
        <v>0</v>
      </c>
      <c r="D40" s="33">
        <v>48.974999999999994</v>
      </c>
      <c r="E40" s="33">
        <v>0</v>
      </c>
      <c r="F40" s="33">
        <v>0</v>
      </c>
      <c r="G40" s="34">
        <f t="shared" si="11"/>
        <v>48.974999999999994</v>
      </c>
      <c r="H40" s="35">
        <v>7450</v>
      </c>
      <c r="I40" s="36">
        <f t="shared" si="12"/>
        <v>7500</v>
      </c>
      <c r="J40" s="19">
        <v>10920</v>
      </c>
      <c r="K40" s="19">
        <v>3800</v>
      </c>
      <c r="L40" s="19">
        <f t="shared" si="13"/>
        <v>0</v>
      </c>
      <c r="M40" s="19">
        <f t="shared" si="16"/>
        <v>14720</v>
      </c>
      <c r="N40" s="19">
        <f t="shared" si="14"/>
        <v>7220</v>
      </c>
      <c r="O40" s="42"/>
      <c r="P40" s="42"/>
      <c r="Q40" s="26"/>
      <c r="R40" s="26"/>
      <c r="T40" s="26"/>
      <c r="U40" s="26"/>
      <c r="V40" s="26"/>
      <c r="W40" s="26"/>
      <c r="X40" s="26"/>
      <c r="Y40" s="26"/>
    </row>
    <row r="41" spans="2:32">
      <c r="B41" s="15">
        <f t="shared" si="15"/>
        <v>2002</v>
      </c>
      <c r="C41" s="32">
        <v>0</v>
      </c>
      <c r="D41" s="33">
        <v>30.825000000000003</v>
      </c>
      <c r="E41" s="33">
        <v>0</v>
      </c>
      <c r="F41" s="33">
        <v>0</v>
      </c>
      <c r="G41" s="34">
        <f t="shared" si="11"/>
        <v>30.825000000000003</v>
      </c>
      <c r="H41" s="35">
        <v>4892</v>
      </c>
      <c r="I41" s="36">
        <f t="shared" si="12"/>
        <v>4920</v>
      </c>
      <c r="J41" s="19">
        <v>10690</v>
      </c>
      <c r="K41" s="19">
        <v>3720</v>
      </c>
      <c r="L41" s="19">
        <f t="shared" si="13"/>
        <v>0</v>
      </c>
      <c r="M41" s="19">
        <f t="shared" si="16"/>
        <v>14410</v>
      </c>
      <c r="N41" s="19">
        <f t="shared" si="14"/>
        <v>9490</v>
      </c>
      <c r="O41" s="26"/>
      <c r="P41" s="26"/>
      <c r="Q41" s="26"/>
      <c r="R41" s="43"/>
      <c r="U41" s="26"/>
      <c r="V41" s="26"/>
      <c r="W41" s="26"/>
      <c r="X41" s="26"/>
      <c r="Y41" s="26"/>
    </row>
    <row r="42" spans="2:32">
      <c r="B42" s="15">
        <v>2003</v>
      </c>
      <c r="C42" s="16">
        <v>0</v>
      </c>
      <c r="D42" s="17">
        <v>29.25</v>
      </c>
      <c r="E42" s="17">
        <v>0</v>
      </c>
      <c r="F42" s="17">
        <v>0</v>
      </c>
      <c r="G42" s="39">
        <f>SUM(C42:F42)</f>
        <v>29.25</v>
      </c>
      <c r="H42" s="17">
        <v>5351</v>
      </c>
      <c r="I42" s="16">
        <f t="shared" ref="I42:I46" si="17">ROUND(H42+G42,-1)</f>
        <v>5380</v>
      </c>
      <c r="J42" s="19">
        <v>9540</v>
      </c>
      <c r="K42" s="19">
        <v>3320</v>
      </c>
      <c r="L42" s="19">
        <f t="shared" si="13"/>
        <v>0</v>
      </c>
      <c r="M42" s="19">
        <f t="shared" si="16"/>
        <v>12860</v>
      </c>
      <c r="N42" s="19">
        <f t="shared" si="14"/>
        <v>7480</v>
      </c>
      <c r="O42" s="26"/>
      <c r="P42" s="26"/>
      <c r="Q42" s="43"/>
      <c r="R42" s="26"/>
      <c r="U42" s="26"/>
      <c r="V42" s="26"/>
      <c r="W42" s="26"/>
      <c r="X42" s="26"/>
      <c r="Y42" s="26"/>
    </row>
    <row r="43" spans="2:32">
      <c r="B43" s="15">
        <f>B42+1</f>
        <v>2004</v>
      </c>
      <c r="C43" s="16">
        <v>0</v>
      </c>
      <c r="D43" s="17">
        <v>18.75</v>
      </c>
      <c r="E43" s="17">
        <v>0</v>
      </c>
      <c r="F43" s="17">
        <v>284.5</v>
      </c>
      <c r="G43" s="39">
        <f t="shared" ref="G43:G47" si="18">SUM(C43:F43)</f>
        <v>303.25</v>
      </c>
      <c r="H43" s="17">
        <v>5781</v>
      </c>
      <c r="I43" s="16">
        <f t="shared" si="17"/>
        <v>6080</v>
      </c>
      <c r="J43" s="19">
        <v>9680</v>
      </c>
      <c r="K43" s="19">
        <v>3370</v>
      </c>
      <c r="L43" s="19">
        <f t="shared" si="13"/>
        <v>0</v>
      </c>
      <c r="M43" s="19">
        <f t="shared" si="16"/>
        <v>13050</v>
      </c>
      <c r="N43" s="19">
        <f t="shared" si="14"/>
        <v>6970</v>
      </c>
      <c r="O43" s="43"/>
      <c r="P43" s="43"/>
      <c r="Q43" s="26"/>
      <c r="R43" s="26"/>
      <c r="U43" s="26"/>
      <c r="V43" s="26"/>
      <c r="W43" s="26"/>
      <c r="X43" s="26"/>
      <c r="Y43" s="26"/>
    </row>
    <row r="44" spans="2:32">
      <c r="B44" s="15">
        <f t="shared" ref="B44:B47" si="19">B43+1</f>
        <v>2005</v>
      </c>
      <c r="C44" s="16">
        <v>0</v>
      </c>
      <c r="D44" s="17">
        <v>9.75</v>
      </c>
      <c r="E44" s="17">
        <v>0</v>
      </c>
      <c r="F44" s="17">
        <v>284.5</v>
      </c>
      <c r="G44" s="39">
        <f t="shared" si="18"/>
        <v>294.25</v>
      </c>
      <c r="H44" s="17">
        <v>7227</v>
      </c>
      <c r="I44" s="16">
        <f t="shared" si="17"/>
        <v>7520</v>
      </c>
      <c r="J44" s="19">
        <v>11080</v>
      </c>
      <c r="K44" s="19">
        <v>3850</v>
      </c>
      <c r="L44" s="19">
        <f t="shared" si="13"/>
        <v>0</v>
      </c>
      <c r="M44" s="19">
        <f t="shared" si="16"/>
        <v>14930</v>
      </c>
      <c r="N44" s="19">
        <f t="shared" si="14"/>
        <v>7410</v>
      </c>
      <c r="O44" s="26"/>
      <c r="P44" s="26"/>
      <c r="Q44" s="26"/>
      <c r="R44" s="26"/>
    </row>
    <row r="45" spans="2:32">
      <c r="B45" s="15">
        <f t="shared" si="19"/>
        <v>2006</v>
      </c>
      <c r="C45" s="16">
        <v>0</v>
      </c>
      <c r="D45" s="17">
        <v>0</v>
      </c>
      <c r="E45" s="17">
        <v>0</v>
      </c>
      <c r="F45" s="17">
        <v>324.86</v>
      </c>
      <c r="G45" s="39">
        <f t="shared" si="18"/>
        <v>324.86</v>
      </c>
      <c r="H45" s="17">
        <v>4398</v>
      </c>
      <c r="I45" s="16">
        <f t="shared" si="17"/>
        <v>4720</v>
      </c>
      <c r="J45" s="19">
        <v>8260</v>
      </c>
      <c r="K45" s="19">
        <v>2880</v>
      </c>
      <c r="L45" s="19">
        <f>MAX(0,L22-K22)</f>
        <v>0</v>
      </c>
      <c r="M45" s="19">
        <f t="shared" si="16"/>
        <v>11140</v>
      </c>
      <c r="N45" s="19">
        <f t="shared" si="14"/>
        <v>6420</v>
      </c>
      <c r="O45" s="26"/>
      <c r="P45" s="26"/>
      <c r="Q45" s="26"/>
      <c r="R45" s="26"/>
    </row>
    <row r="46" spans="2:32">
      <c r="B46" s="15">
        <f t="shared" si="19"/>
        <v>2007</v>
      </c>
      <c r="C46" s="16">
        <v>0</v>
      </c>
      <c r="D46" s="17">
        <v>0</v>
      </c>
      <c r="E46" s="17">
        <v>0</v>
      </c>
      <c r="F46" s="17">
        <v>144</v>
      </c>
      <c r="G46" s="39">
        <f t="shared" si="18"/>
        <v>144</v>
      </c>
      <c r="H46" s="17">
        <v>5527</v>
      </c>
      <c r="I46" s="16">
        <f t="shared" si="17"/>
        <v>5670</v>
      </c>
      <c r="J46" s="19">
        <v>9200</v>
      </c>
      <c r="K46" s="19">
        <v>3210</v>
      </c>
      <c r="L46" s="19">
        <f t="shared" si="13"/>
        <v>0</v>
      </c>
      <c r="M46" s="19">
        <f t="shared" si="16"/>
        <v>12410</v>
      </c>
      <c r="N46" s="19">
        <f t="shared" si="14"/>
        <v>6740</v>
      </c>
      <c r="O46" s="26"/>
      <c r="P46" s="26"/>
      <c r="Q46" s="26"/>
      <c r="R46" s="26"/>
    </row>
    <row r="47" spans="2:32">
      <c r="B47" s="20">
        <f t="shared" si="19"/>
        <v>2008</v>
      </c>
      <c r="C47" s="21">
        <v>0</v>
      </c>
      <c r="D47" s="22">
        <v>0</v>
      </c>
      <c r="E47" s="22">
        <v>0</v>
      </c>
      <c r="F47" s="22">
        <v>121</v>
      </c>
      <c r="G47" s="40">
        <f t="shared" si="18"/>
        <v>121</v>
      </c>
      <c r="H47" s="22">
        <v>5748</v>
      </c>
      <c r="I47" s="21">
        <f>ROUND(H47+G47,-1)</f>
        <v>5870</v>
      </c>
      <c r="J47" s="23">
        <v>9340</v>
      </c>
      <c r="K47" s="23">
        <v>3250</v>
      </c>
      <c r="L47" s="23">
        <f t="shared" si="13"/>
        <v>0</v>
      </c>
      <c r="M47" s="23">
        <f t="shared" si="16"/>
        <v>12590</v>
      </c>
      <c r="N47" s="23">
        <f t="shared" si="14"/>
        <v>6720</v>
      </c>
      <c r="O47" s="26"/>
      <c r="P47" s="26"/>
      <c r="Q47" s="26"/>
      <c r="R47" s="26"/>
    </row>
    <row r="48" spans="2:32">
      <c r="B48" s="68" t="s">
        <v>48</v>
      </c>
      <c r="C48" s="16"/>
      <c r="D48" s="17"/>
      <c r="E48" s="45"/>
      <c r="F48" s="17"/>
      <c r="G48" s="17"/>
      <c r="H48" s="18"/>
      <c r="I48" s="17"/>
      <c r="J48" s="45"/>
      <c r="K48" s="45"/>
      <c r="L48" s="45"/>
      <c r="M48" s="45"/>
      <c r="N48" s="45"/>
      <c r="O48" s="26"/>
      <c r="P48" s="26"/>
      <c r="Q48" s="26"/>
      <c r="R48" s="26"/>
    </row>
    <row r="49" spans="2:25">
      <c r="B49" s="67" t="s">
        <v>47</v>
      </c>
      <c r="C49" s="16">
        <f>AVERAGE(C42:C46)</f>
        <v>0</v>
      </c>
      <c r="D49" s="17">
        <f t="shared" ref="D49" si="20">AVERAGE(D42:D46)</f>
        <v>11.55</v>
      </c>
      <c r="E49" s="45"/>
      <c r="F49" s="17">
        <f>AVERAGE(E42:E46)</f>
        <v>0</v>
      </c>
      <c r="G49" s="17">
        <f t="shared" ref="G49:H49" si="21">AVERAGE(G42:G46)</f>
        <v>219.12200000000001</v>
      </c>
      <c r="H49" s="18">
        <f t="shared" si="21"/>
        <v>5656.8</v>
      </c>
      <c r="I49" s="24">
        <f>ROUND(AVERAGE(I42:I46),-1)</f>
        <v>5870</v>
      </c>
      <c r="J49" s="24">
        <f t="shared" ref="J49" si="22">ROUND(AVERAGE(J42:J46),-1)</f>
        <v>9550</v>
      </c>
      <c r="K49" s="24">
        <f>ROUND(AVERAGE(K42:K46),-1)</f>
        <v>3330</v>
      </c>
      <c r="L49" s="24">
        <f>MAX(0,L26-K26)</f>
        <v>0</v>
      </c>
      <c r="M49" s="24">
        <f t="shared" ref="M49" si="23">ROUND(AVERAGE(M42:M46),-1)</f>
        <v>12880</v>
      </c>
      <c r="N49" s="24">
        <f>ROUND(AVERAGE(N42:N46),-1)</f>
        <v>7000</v>
      </c>
      <c r="O49" s="26"/>
      <c r="P49" s="26"/>
      <c r="Q49" s="19">
        <f>-N49</f>
        <v>-7000</v>
      </c>
    </row>
    <row r="50" spans="2:25">
      <c r="B50" s="10" t="s">
        <v>45</v>
      </c>
      <c r="C50" s="16">
        <f t="shared" ref="C50:N50" si="24">AVERAGE(C34:C40)</f>
        <v>0</v>
      </c>
      <c r="D50" s="17">
        <f t="shared" si="24"/>
        <v>40.403571428571432</v>
      </c>
      <c r="E50" s="45">
        <f t="shared" si="24"/>
        <v>0</v>
      </c>
      <c r="F50" s="17">
        <f t="shared" si="24"/>
        <v>0</v>
      </c>
      <c r="G50" s="17">
        <f t="shared" si="24"/>
        <v>40.403571428571432</v>
      </c>
      <c r="H50" s="18">
        <f t="shared" si="24"/>
        <v>7539.1428571428569</v>
      </c>
      <c r="I50" s="24">
        <f t="shared" si="24"/>
        <v>7580</v>
      </c>
      <c r="J50" s="24">
        <f t="shared" si="24"/>
        <v>14672.857142857143</v>
      </c>
      <c r="K50" s="24">
        <f t="shared" si="24"/>
        <v>5110</v>
      </c>
      <c r="L50" s="24">
        <f>MAX(0,L27-K27)</f>
        <v>0</v>
      </c>
      <c r="M50" s="24">
        <f t="shared" si="24"/>
        <v>20091.428571428572</v>
      </c>
      <c r="N50" s="24">
        <f t="shared" si="24"/>
        <v>12511.428571428571</v>
      </c>
      <c r="O50" s="26"/>
      <c r="P50" s="26"/>
      <c r="Q50" s="19">
        <f>-N50</f>
        <v>-12511.428571428571</v>
      </c>
    </row>
    <row r="51" spans="2:25">
      <c r="I51" s="45"/>
      <c r="J51" s="45"/>
    </row>
    <row r="55" spans="2:25">
      <c r="S55" s="26"/>
    </row>
    <row r="56" spans="2:25">
      <c r="S56" s="26"/>
    </row>
    <row r="57" spans="2:25">
      <c r="S57" s="26"/>
    </row>
    <row r="58" spans="2:25">
      <c r="S58" s="26"/>
    </row>
    <row r="59" spans="2:25">
      <c r="S59" s="26"/>
    </row>
    <row r="60" spans="2:25">
      <c r="S60" s="26"/>
    </row>
    <row r="61" spans="2:25">
      <c r="S61" s="41"/>
      <c r="T61" s="26"/>
    </row>
    <row r="62" spans="2:25">
      <c r="S62" s="41"/>
      <c r="T62" s="26"/>
    </row>
    <row r="63" spans="2:25">
      <c r="S63" s="41"/>
      <c r="T63" s="26"/>
    </row>
    <row r="64" spans="2:25">
      <c r="S64" s="41"/>
      <c r="T64" s="26"/>
      <c r="U64" s="26"/>
      <c r="V64" s="26"/>
      <c r="W64" s="26"/>
      <c r="X64" s="26"/>
      <c r="Y64" s="26"/>
    </row>
    <row r="65" spans="19:29">
      <c r="S65" s="26"/>
      <c r="T65" s="26"/>
      <c r="U65" s="26"/>
      <c r="V65" s="26"/>
      <c r="W65" s="26"/>
      <c r="X65" s="26"/>
      <c r="Y65" s="26"/>
    </row>
    <row r="66" spans="19:29">
      <c r="S66" s="26"/>
      <c r="T66" s="26"/>
      <c r="U66" s="26"/>
      <c r="V66" s="26"/>
      <c r="W66" s="26"/>
      <c r="X66" s="26"/>
      <c r="Y66" s="26"/>
    </row>
    <row r="67" spans="19:29">
      <c r="S67" s="42"/>
      <c r="T67" s="41"/>
      <c r="U67" s="26"/>
      <c r="V67" s="26"/>
      <c r="W67" s="26"/>
      <c r="X67" s="26"/>
      <c r="Y67" s="26"/>
    </row>
    <row r="68" spans="19:29">
      <c r="S68" s="26"/>
      <c r="T68" s="41"/>
      <c r="U68" s="26"/>
      <c r="V68" s="26"/>
      <c r="W68" s="26"/>
      <c r="X68" s="26"/>
      <c r="Y68" s="26"/>
    </row>
    <row r="69" spans="19:29">
      <c r="S69" s="26"/>
      <c r="T69" s="41"/>
      <c r="U69" s="26"/>
      <c r="V69" s="26"/>
      <c r="W69" s="26"/>
      <c r="X69" s="26"/>
      <c r="Y69" s="26"/>
    </row>
    <row r="70" spans="19:29">
      <c r="S70" s="43"/>
      <c r="T70" s="41"/>
      <c r="U70" s="41"/>
      <c r="V70" s="41"/>
      <c r="W70" s="41"/>
      <c r="X70" s="41"/>
      <c r="Y70" s="26"/>
    </row>
    <row r="71" spans="19:29">
      <c r="S71" s="26"/>
      <c r="T71" s="26"/>
      <c r="U71" s="41"/>
      <c r="V71" s="41"/>
      <c r="W71" s="41"/>
      <c r="X71" s="41"/>
      <c r="Y71" s="26"/>
    </row>
    <row r="72" spans="19:29">
      <c r="S72" s="26"/>
      <c r="T72" s="26"/>
      <c r="U72" s="41"/>
      <c r="V72" s="41"/>
      <c r="W72" s="41"/>
      <c r="X72" s="41"/>
      <c r="Y72" s="26"/>
      <c r="Z72" s="26"/>
      <c r="AA72" s="26"/>
      <c r="AB72" s="26"/>
      <c r="AC72" s="26"/>
    </row>
    <row r="73" spans="19:29">
      <c r="S73" s="26"/>
      <c r="T73" s="42"/>
      <c r="U73" s="41"/>
      <c r="V73" s="41"/>
      <c r="W73" s="41"/>
      <c r="X73" s="41"/>
      <c r="Y73" s="26"/>
      <c r="Z73" s="26"/>
      <c r="AA73" s="26"/>
      <c r="AB73" s="26"/>
      <c r="AC73" s="26"/>
    </row>
    <row r="74" spans="19:29">
      <c r="S74" s="26"/>
      <c r="T74" s="26"/>
      <c r="U74" s="26"/>
      <c r="V74" s="26"/>
      <c r="W74" s="26"/>
      <c r="X74" s="26"/>
      <c r="Y74" s="26"/>
      <c r="Z74" s="26"/>
      <c r="AA74" s="26"/>
      <c r="AB74" s="26"/>
      <c r="AC74" s="26"/>
    </row>
    <row r="75" spans="19:29">
      <c r="S75" s="26"/>
      <c r="T75" s="26"/>
      <c r="U75" s="26"/>
      <c r="V75" s="26"/>
      <c r="W75" s="26"/>
      <c r="X75" s="26"/>
      <c r="Y75" s="26"/>
      <c r="Z75" s="26"/>
      <c r="AA75" s="26"/>
      <c r="AB75" s="26"/>
      <c r="AC75" s="26"/>
    </row>
    <row r="76" spans="19:29">
      <c r="S76" s="26"/>
      <c r="T76" s="44"/>
      <c r="U76" s="42"/>
      <c r="V76" s="42"/>
      <c r="W76" s="42"/>
      <c r="X76" s="42"/>
      <c r="Y76" s="42"/>
      <c r="Z76" s="42"/>
      <c r="AA76" s="26"/>
      <c r="AB76" s="26"/>
      <c r="AC76" s="26"/>
    </row>
    <row r="77" spans="19:29">
      <c r="S77" s="26"/>
      <c r="T77" s="26"/>
      <c r="U77" s="26"/>
      <c r="V77" s="26"/>
      <c r="W77" s="26"/>
      <c r="X77" s="26"/>
      <c r="Y77" s="26"/>
      <c r="Z77" s="26"/>
      <c r="AA77" s="26"/>
      <c r="AB77" s="26"/>
      <c r="AC77" s="26"/>
    </row>
    <row r="78" spans="19:29">
      <c r="S78" s="26"/>
      <c r="T78" s="26"/>
      <c r="U78" s="26"/>
      <c r="V78" s="26"/>
      <c r="W78" s="26"/>
      <c r="X78" s="26"/>
      <c r="Y78" s="26"/>
      <c r="Z78" s="26"/>
      <c r="AA78" s="26"/>
      <c r="AB78" s="26"/>
      <c r="AC78" s="26"/>
    </row>
    <row r="79" spans="19:29">
      <c r="S79" s="26"/>
      <c r="T79" s="26"/>
      <c r="U79" s="44"/>
      <c r="V79" s="44"/>
      <c r="W79" s="44"/>
      <c r="X79" s="44"/>
      <c r="Y79" s="26"/>
      <c r="Z79" s="26"/>
      <c r="AA79" s="26"/>
      <c r="AB79" s="26"/>
      <c r="AC79" s="26"/>
    </row>
    <row r="80" spans="19:29">
      <c r="T80" s="26"/>
      <c r="U80" s="26"/>
      <c r="V80" s="26"/>
      <c r="W80" s="26"/>
      <c r="X80" s="26"/>
      <c r="Y80" s="26"/>
      <c r="Z80" s="26"/>
      <c r="AA80" s="26"/>
      <c r="AB80" s="26"/>
      <c r="AC80" s="26"/>
    </row>
    <row r="81" spans="20:29">
      <c r="T81" s="26"/>
      <c r="U81" s="26"/>
      <c r="V81" s="26"/>
      <c r="W81" s="26"/>
      <c r="X81" s="26"/>
      <c r="Y81" s="26"/>
      <c r="Z81" s="26"/>
      <c r="AA81" s="26"/>
      <c r="AB81" s="26"/>
      <c r="AC81" s="26"/>
    </row>
    <row r="82" spans="20:29">
      <c r="T82" s="26"/>
      <c r="U82" s="26"/>
      <c r="V82" s="26"/>
      <c r="W82" s="26"/>
      <c r="X82" s="26"/>
      <c r="Y82" s="26"/>
      <c r="Z82" s="26"/>
      <c r="AA82" s="26"/>
      <c r="AB82" s="26"/>
      <c r="AC82" s="26"/>
    </row>
    <row r="83" spans="20:29">
      <c r="T83" s="26"/>
      <c r="U83" s="26"/>
      <c r="V83" s="26"/>
      <c r="W83" s="26"/>
      <c r="X83" s="26"/>
      <c r="Y83" s="26"/>
      <c r="Z83" s="26"/>
      <c r="AA83" s="26"/>
      <c r="AB83" s="26"/>
      <c r="AC83" s="26"/>
    </row>
    <row r="84" spans="20:29">
      <c r="T84" s="26"/>
      <c r="U84" s="26"/>
      <c r="V84" s="26"/>
      <c r="W84" s="26"/>
      <c r="X84" s="26"/>
      <c r="Y84" s="26"/>
      <c r="Z84" s="26"/>
      <c r="AA84" s="26"/>
      <c r="AB84" s="26"/>
      <c r="AC84" s="26"/>
    </row>
    <row r="85" spans="20:29">
      <c r="T85" s="26"/>
      <c r="U85" s="26"/>
      <c r="V85" s="26"/>
      <c r="W85" s="26"/>
      <c r="X85" s="26"/>
      <c r="Y85" s="26"/>
      <c r="Z85" s="26"/>
      <c r="AA85" s="26"/>
      <c r="AB85" s="26"/>
      <c r="AC85" s="26"/>
    </row>
    <row r="86" spans="20:29">
      <c r="U86" s="26"/>
      <c r="V86" s="26"/>
      <c r="W86" s="26"/>
      <c r="X86" s="26"/>
      <c r="Y86" s="26"/>
      <c r="Z86" s="26"/>
      <c r="AA86" s="26"/>
      <c r="AB86" s="26"/>
      <c r="AC86" s="26"/>
    </row>
    <row r="87" spans="20:29">
      <c r="U87" s="26"/>
      <c r="V87" s="26"/>
      <c r="W87" s="26"/>
      <c r="X87" s="26"/>
      <c r="Y87" s="26"/>
      <c r="Z87" s="26"/>
      <c r="AA87" s="26"/>
      <c r="AB87" s="26"/>
      <c r="AC87" s="26"/>
    </row>
    <row r="88" spans="20:29">
      <c r="U88" s="26"/>
      <c r="V88" s="26"/>
      <c r="W88" s="26"/>
      <c r="X88" s="26"/>
      <c r="Y88" s="26"/>
      <c r="Z88" s="26"/>
      <c r="AA88" s="26"/>
      <c r="AB88" s="26"/>
    </row>
  </sheetData>
  <mergeCells count="19">
    <mergeCell ref="T18:T22"/>
    <mergeCell ref="K32:K33"/>
    <mergeCell ref="M32:M33"/>
    <mergeCell ref="N32:N33"/>
    <mergeCell ref="L32:L33"/>
    <mergeCell ref="T23:T28"/>
    <mergeCell ref="C32:G32"/>
    <mergeCell ref="H32:H33"/>
    <mergeCell ref="I32:I33"/>
    <mergeCell ref="J32:J33"/>
    <mergeCell ref="C9:I9"/>
    <mergeCell ref="J9:J10"/>
    <mergeCell ref="V16:AA16"/>
    <mergeCell ref="AB16:AG16"/>
    <mergeCell ref="K9:K10"/>
    <mergeCell ref="L9:L10"/>
    <mergeCell ref="M9:M10"/>
    <mergeCell ref="N9:N10"/>
    <mergeCell ref="O9:O10"/>
  </mergeCells>
  <printOptions horizontalCentered="1"/>
  <pageMargins left="0.2" right="0.2" top="0.4" bottom="0.4" header="0.3" footer="0.3"/>
  <pageSetup orientation="landscape" r:id="rId1"/>
  <headerFooter>
    <oddFooter>&amp;LSpronk Water Engineers, Inc&amp;R&amp;D</oddFooter>
  </headerFooter>
  <rowBreaks count="2" manualBreakCount="2">
    <brk id="7" min="1" max="14" man="1"/>
    <brk id="28" min="1" max="14" man="1"/>
  </rowBreaks>
  <drawing r:id="rId2"/>
</worksheet>
</file>

<file path=xl/worksheets/sheet3.xml><?xml version="1.0" encoding="utf-8"?>
<worksheet xmlns="http://schemas.openxmlformats.org/spreadsheetml/2006/main" xmlns:r="http://schemas.openxmlformats.org/officeDocument/2006/relationships">
  <dimension ref="A1:O68"/>
  <sheetViews>
    <sheetView zoomScale="75" zoomScaleNormal="75" workbookViewId="0">
      <selection activeCell="R27" sqref="R27:R28"/>
    </sheetView>
  </sheetViews>
  <sheetFormatPr defaultRowHeight="15"/>
  <cols>
    <col min="3" max="11" width="14.85546875" customWidth="1"/>
  </cols>
  <sheetData>
    <row r="1" spans="1:15">
      <c r="A1" s="126"/>
      <c r="B1" s="126"/>
      <c r="C1" s="126"/>
      <c r="D1" s="126"/>
      <c r="E1" s="126"/>
      <c r="F1" s="126"/>
      <c r="G1" s="126"/>
      <c r="H1" s="126"/>
      <c r="I1" s="126"/>
      <c r="J1" s="126"/>
      <c r="K1" s="126"/>
      <c r="L1" s="126"/>
      <c r="M1" s="126"/>
      <c r="N1" s="126"/>
      <c r="O1" s="126"/>
    </row>
    <row r="2" spans="1:15" ht="21">
      <c r="A2" s="126"/>
      <c r="B2" s="180" t="s">
        <v>50</v>
      </c>
      <c r="C2" s="180"/>
      <c r="D2" s="180"/>
      <c r="E2" s="180"/>
      <c r="F2" s="180"/>
      <c r="G2" s="180"/>
      <c r="H2" s="180"/>
      <c r="I2" s="180"/>
      <c r="J2" s="180"/>
      <c r="K2" s="180"/>
      <c r="L2" s="128"/>
      <c r="M2" s="128"/>
      <c r="N2" s="128"/>
      <c r="O2" s="128"/>
    </row>
    <row r="3" spans="1:15">
      <c r="A3" s="126"/>
      <c r="B3" s="126"/>
      <c r="C3" s="126"/>
      <c r="D3" s="126"/>
      <c r="E3" s="126"/>
      <c r="F3" s="126"/>
      <c r="G3" s="126"/>
      <c r="H3" s="126"/>
      <c r="I3" s="126"/>
      <c r="J3" s="126"/>
      <c r="K3" s="126"/>
      <c r="L3" s="126"/>
      <c r="M3" s="126"/>
      <c r="N3" s="126"/>
      <c r="O3" s="126"/>
    </row>
    <row r="4" spans="1:15" ht="21">
      <c r="A4" s="126"/>
      <c r="B4" s="141" t="s">
        <v>16</v>
      </c>
      <c r="C4" s="139"/>
      <c r="D4" s="139"/>
      <c r="E4" s="139"/>
      <c r="F4" s="139"/>
      <c r="G4" s="139"/>
      <c r="H4" s="139"/>
      <c r="I4" s="139"/>
      <c r="J4" s="139"/>
      <c r="K4" s="139"/>
      <c r="L4" s="139"/>
      <c r="M4" s="139"/>
      <c r="N4" s="139"/>
      <c r="O4" s="139"/>
    </row>
    <row r="5" spans="1:15" ht="21">
      <c r="A5" s="126"/>
      <c r="B5" s="141" t="s">
        <v>49</v>
      </c>
      <c r="C5" s="139"/>
      <c r="D5" s="139"/>
      <c r="E5" s="139"/>
      <c r="F5" s="139"/>
      <c r="G5" s="139"/>
      <c r="H5" s="139"/>
      <c r="I5" s="139"/>
      <c r="J5" s="139"/>
      <c r="K5" s="139"/>
      <c r="L5" s="139"/>
      <c r="M5" s="139"/>
      <c r="N5" s="139"/>
      <c r="O5" s="139"/>
    </row>
    <row r="6" spans="1:15">
      <c r="A6" s="126"/>
      <c r="B6" s="126"/>
      <c r="C6" s="126"/>
      <c r="D6" s="126"/>
      <c r="E6" s="126"/>
      <c r="F6" s="126"/>
      <c r="G6" s="126"/>
      <c r="H6" s="126"/>
      <c r="I6" s="126"/>
      <c r="J6" s="126"/>
      <c r="K6" s="126"/>
      <c r="L6" s="126"/>
      <c r="M6" s="126"/>
      <c r="N6" s="126"/>
      <c r="O6" s="126"/>
    </row>
    <row r="7" spans="1:15" ht="15.75">
      <c r="A7" s="126"/>
      <c r="B7" s="129" t="s">
        <v>1</v>
      </c>
      <c r="C7" s="131"/>
      <c r="D7" s="131"/>
      <c r="E7" s="131"/>
      <c r="F7" s="131"/>
      <c r="G7" s="131"/>
      <c r="H7" s="131"/>
      <c r="I7" s="131"/>
      <c r="J7" s="131"/>
      <c r="K7" s="128"/>
      <c r="L7" s="128"/>
      <c r="M7" s="128"/>
      <c r="N7" s="128"/>
      <c r="O7" s="128"/>
    </row>
    <row r="8" spans="1:15" ht="15" customHeight="1">
      <c r="A8" s="126"/>
      <c r="B8" s="131"/>
      <c r="C8" s="174" t="s">
        <v>11</v>
      </c>
      <c r="D8" s="175"/>
      <c r="E8" s="175"/>
      <c r="F8" s="175"/>
      <c r="G8" s="175"/>
      <c r="H8" s="175"/>
      <c r="I8" s="178" t="s">
        <v>10</v>
      </c>
      <c r="J8" s="173" t="s">
        <v>12</v>
      </c>
      <c r="K8" s="128"/>
      <c r="L8" s="128"/>
      <c r="M8" s="128"/>
      <c r="N8" s="128"/>
      <c r="O8" s="128"/>
    </row>
    <row r="9" spans="1:15" ht="30">
      <c r="A9" s="126"/>
      <c r="B9" s="132" t="s">
        <v>0</v>
      </c>
      <c r="C9" s="133" t="s">
        <v>5</v>
      </c>
      <c r="D9" s="134" t="s">
        <v>6</v>
      </c>
      <c r="E9" s="134" t="s">
        <v>7</v>
      </c>
      <c r="F9" s="134" t="s">
        <v>8</v>
      </c>
      <c r="G9" s="134" t="s">
        <v>9</v>
      </c>
      <c r="H9" s="134" t="s">
        <v>13</v>
      </c>
      <c r="I9" s="178"/>
      <c r="J9" s="173"/>
      <c r="K9" s="128"/>
      <c r="L9" s="128"/>
      <c r="M9" s="128"/>
      <c r="N9" s="128"/>
      <c r="O9" s="128"/>
    </row>
    <row r="10" spans="1:15">
      <c r="A10" s="126"/>
      <c r="B10" s="145">
        <v>2003</v>
      </c>
      <c r="C10" s="146">
        <v>1168.8</v>
      </c>
      <c r="D10" s="147">
        <v>1446</v>
      </c>
      <c r="E10" s="147">
        <v>0</v>
      </c>
      <c r="F10" s="147">
        <v>0</v>
      </c>
      <c r="G10" s="147">
        <v>0</v>
      </c>
      <c r="H10" s="147">
        <f>SUM(C10:G10)</f>
        <v>2614.8000000000002</v>
      </c>
      <c r="I10" s="148">
        <v>14023</v>
      </c>
      <c r="J10" s="147">
        <f>ROUND(I10+H10,-1)</f>
        <v>16640</v>
      </c>
      <c r="K10" s="128"/>
      <c r="L10" s="128"/>
      <c r="M10" s="128"/>
      <c r="N10" s="128"/>
      <c r="O10" s="128"/>
    </row>
    <row r="11" spans="1:15">
      <c r="A11" s="126"/>
      <c r="B11" s="138">
        <v>2004</v>
      </c>
      <c r="C11" s="142">
        <v>1243.2</v>
      </c>
      <c r="D11" s="143">
        <v>1733.22</v>
      </c>
      <c r="E11" s="143">
        <v>0</v>
      </c>
      <c r="F11" s="143">
        <v>0</v>
      </c>
      <c r="G11" s="143">
        <v>46.2</v>
      </c>
      <c r="H11" s="143">
        <f t="shared" ref="H11:H15" si="0">SUM(C11:G11)</f>
        <v>3022.62</v>
      </c>
      <c r="I11" s="144">
        <v>14373</v>
      </c>
      <c r="J11" s="143">
        <f t="shared" ref="J11:J15" si="1">ROUND(I11+H11,-1)</f>
        <v>17400</v>
      </c>
      <c r="K11" s="128"/>
      <c r="L11" s="128"/>
      <c r="M11" s="128"/>
      <c r="N11" s="128"/>
      <c r="O11" s="128"/>
    </row>
    <row r="12" spans="1:15">
      <c r="A12" s="126"/>
      <c r="B12" s="138">
        <v>2005</v>
      </c>
      <c r="C12" s="142">
        <v>1453.8</v>
      </c>
      <c r="D12" s="143">
        <v>1674</v>
      </c>
      <c r="E12" s="143">
        <v>0</v>
      </c>
      <c r="F12" s="143">
        <v>0</v>
      </c>
      <c r="G12" s="143">
        <v>43</v>
      </c>
      <c r="H12" s="143">
        <f t="shared" si="0"/>
        <v>3170.8</v>
      </c>
      <c r="I12" s="144">
        <v>14359</v>
      </c>
      <c r="J12" s="143">
        <f t="shared" si="1"/>
        <v>17530</v>
      </c>
      <c r="K12" s="128"/>
      <c r="L12" s="128"/>
      <c r="M12" s="128"/>
      <c r="N12" s="128"/>
      <c r="O12" s="128"/>
    </row>
    <row r="13" spans="1:15">
      <c r="A13" s="126"/>
      <c r="B13" s="138">
        <v>2006</v>
      </c>
      <c r="C13" s="142">
        <v>1592.4</v>
      </c>
      <c r="D13" s="143">
        <v>1497.6</v>
      </c>
      <c r="E13" s="143">
        <v>0</v>
      </c>
      <c r="F13" s="143">
        <v>0</v>
      </c>
      <c r="G13" s="143">
        <v>50</v>
      </c>
      <c r="H13" s="143">
        <f t="shared" si="0"/>
        <v>3140</v>
      </c>
      <c r="I13" s="144">
        <v>14301</v>
      </c>
      <c r="J13" s="143">
        <f t="shared" si="1"/>
        <v>17440</v>
      </c>
      <c r="K13" s="128"/>
      <c r="L13" s="128"/>
      <c r="M13" s="128"/>
      <c r="N13" s="128"/>
      <c r="O13" s="128"/>
    </row>
    <row r="14" spans="1:15">
      <c r="A14" s="126"/>
      <c r="B14" s="138">
        <v>2007</v>
      </c>
      <c r="C14" s="142">
        <v>1507.2</v>
      </c>
      <c r="D14" s="143">
        <v>1469.4</v>
      </c>
      <c r="E14" s="143">
        <v>0</v>
      </c>
      <c r="F14" s="143">
        <v>0</v>
      </c>
      <c r="G14" s="143">
        <v>38</v>
      </c>
      <c r="H14" s="143">
        <f t="shared" si="0"/>
        <v>3014.6000000000004</v>
      </c>
      <c r="I14" s="144">
        <v>14762</v>
      </c>
      <c r="J14" s="143">
        <f t="shared" si="1"/>
        <v>17780</v>
      </c>
      <c r="K14" s="128"/>
      <c r="L14" s="128"/>
      <c r="M14" s="128"/>
      <c r="N14" s="128"/>
      <c r="O14" s="128"/>
    </row>
    <row r="15" spans="1:15">
      <c r="A15" s="126"/>
      <c r="B15" s="149">
        <v>2008</v>
      </c>
      <c r="C15" s="150">
        <v>279</v>
      </c>
      <c r="D15" s="151">
        <v>354</v>
      </c>
      <c r="E15" s="151">
        <v>0</v>
      </c>
      <c r="F15" s="151">
        <v>0</v>
      </c>
      <c r="G15" s="151">
        <v>38</v>
      </c>
      <c r="H15" s="151">
        <f t="shared" si="0"/>
        <v>671</v>
      </c>
      <c r="I15" s="152">
        <v>14946</v>
      </c>
      <c r="J15" s="151">
        <f t="shared" si="1"/>
        <v>15620</v>
      </c>
      <c r="K15" s="128"/>
      <c r="L15" s="128"/>
      <c r="M15" s="128"/>
      <c r="N15" s="128"/>
      <c r="O15" s="128"/>
    </row>
    <row r="16" spans="1:15">
      <c r="A16" s="126"/>
      <c r="B16" s="137" t="s">
        <v>51</v>
      </c>
      <c r="C16" s="142">
        <f>AVERAGE(C10:C15)</f>
        <v>1207.4000000000001</v>
      </c>
      <c r="D16" s="143">
        <f t="shared" ref="D16:I16" si="2">AVERAGE(D10:D15)</f>
        <v>1362.37</v>
      </c>
      <c r="E16" s="143">
        <f t="shared" si="2"/>
        <v>0</v>
      </c>
      <c r="F16" s="143">
        <f t="shared" si="2"/>
        <v>0</v>
      </c>
      <c r="G16" s="143">
        <f t="shared" si="2"/>
        <v>35.866666666666667</v>
      </c>
      <c r="H16" s="143">
        <f t="shared" si="2"/>
        <v>2605.6366666666668</v>
      </c>
      <c r="I16" s="144">
        <f t="shared" si="2"/>
        <v>14460.666666666666</v>
      </c>
      <c r="J16" s="140">
        <f>ROUND(AVERAGE(J10:J15),-1)</f>
        <v>17070</v>
      </c>
      <c r="K16" s="128"/>
      <c r="L16" s="128"/>
      <c r="M16" s="128"/>
      <c r="N16" s="128"/>
      <c r="O16" s="128"/>
    </row>
    <row r="17" spans="1:15">
      <c r="A17" s="126"/>
      <c r="B17" s="126"/>
      <c r="C17" s="126"/>
      <c r="D17" s="126"/>
      <c r="E17" s="126"/>
      <c r="F17" s="126"/>
      <c r="G17" s="126"/>
      <c r="H17" s="126"/>
      <c r="I17" s="126"/>
      <c r="J17" s="126"/>
      <c r="K17" s="126"/>
      <c r="L17" s="126"/>
      <c r="M17" s="126"/>
      <c r="N17" s="126"/>
      <c r="O17" s="126"/>
    </row>
    <row r="18" spans="1:15">
      <c r="A18" s="126"/>
      <c r="B18" s="126"/>
      <c r="C18" s="126"/>
      <c r="D18" s="126"/>
      <c r="E18" s="126"/>
      <c r="F18" s="126"/>
      <c r="G18" s="126"/>
      <c r="H18" s="126"/>
      <c r="I18" s="126"/>
      <c r="J18" s="126"/>
      <c r="K18" s="126"/>
      <c r="L18" s="126"/>
      <c r="M18" s="126"/>
      <c r="N18" s="126"/>
      <c r="O18" s="126"/>
    </row>
    <row r="19" spans="1:15" ht="15.75">
      <c r="A19" s="126"/>
      <c r="B19" s="129" t="s">
        <v>2</v>
      </c>
      <c r="C19" s="131"/>
      <c r="D19" s="131"/>
      <c r="E19" s="131"/>
      <c r="F19" s="131"/>
      <c r="G19" s="131"/>
      <c r="H19" s="131"/>
      <c r="I19" s="131"/>
      <c r="J19" s="128"/>
      <c r="K19" s="128"/>
      <c r="L19" s="126"/>
      <c r="M19" s="126"/>
      <c r="N19" s="126"/>
      <c r="O19" s="126"/>
    </row>
    <row r="20" spans="1:15" ht="15" customHeight="1">
      <c r="A20" s="126"/>
      <c r="B20" s="131"/>
      <c r="C20" s="174" t="s">
        <v>11</v>
      </c>
      <c r="D20" s="175"/>
      <c r="E20" s="175"/>
      <c r="F20" s="175"/>
      <c r="G20" s="175"/>
      <c r="H20" s="178" t="s">
        <v>10</v>
      </c>
      <c r="I20" s="179" t="s">
        <v>12</v>
      </c>
      <c r="J20" s="128"/>
      <c r="K20" s="128"/>
      <c r="L20" s="126"/>
      <c r="M20" s="126"/>
      <c r="N20" s="126"/>
      <c r="O20" s="126"/>
    </row>
    <row r="21" spans="1:15" ht="30">
      <c r="A21" s="126"/>
      <c r="B21" s="132" t="s">
        <v>0</v>
      </c>
      <c r="C21" s="133" t="s">
        <v>6</v>
      </c>
      <c r="D21" s="134" t="s">
        <v>7</v>
      </c>
      <c r="E21" s="134" t="s">
        <v>8</v>
      </c>
      <c r="F21" s="134" t="s">
        <v>9</v>
      </c>
      <c r="G21" s="134" t="s">
        <v>13</v>
      </c>
      <c r="H21" s="178"/>
      <c r="I21" s="179"/>
      <c r="J21" s="128"/>
      <c r="K21" s="128"/>
      <c r="L21" s="126"/>
      <c r="M21" s="126"/>
      <c r="N21" s="126"/>
      <c r="O21" s="126"/>
    </row>
    <row r="22" spans="1:15">
      <c r="A22" s="126"/>
      <c r="B22" s="145">
        <v>2003</v>
      </c>
      <c r="C22" s="158">
        <v>0</v>
      </c>
      <c r="D22" s="153">
        <v>0</v>
      </c>
      <c r="E22" s="153">
        <v>0</v>
      </c>
      <c r="F22" s="153">
        <v>0</v>
      </c>
      <c r="G22" s="153">
        <f>SUM(C22:F22)</f>
        <v>0</v>
      </c>
      <c r="H22" s="159">
        <v>242</v>
      </c>
      <c r="I22" s="153">
        <f t="shared" ref="I22:I27" si="3">ROUND(H22+G22,-1)</f>
        <v>240</v>
      </c>
      <c r="J22" s="128"/>
      <c r="K22" s="128"/>
      <c r="L22" s="126"/>
      <c r="M22" s="126"/>
      <c r="N22" s="126"/>
      <c r="O22" s="126"/>
    </row>
    <row r="23" spans="1:15">
      <c r="A23" s="126"/>
      <c r="B23" s="138">
        <v>2004</v>
      </c>
      <c r="C23" s="156">
        <v>0</v>
      </c>
      <c r="D23" s="154">
        <v>0</v>
      </c>
      <c r="E23" s="154">
        <v>0</v>
      </c>
      <c r="F23" s="154">
        <v>0</v>
      </c>
      <c r="G23" s="154">
        <f t="shared" ref="G23:G27" si="4">SUM(C23:F23)</f>
        <v>0</v>
      </c>
      <c r="H23" s="157">
        <v>353</v>
      </c>
      <c r="I23" s="154">
        <f t="shared" si="3"/>
        <v>350</v>
      </c>
      <c r="J23" s="128"/>
      <c r="K23" s="128"/>
      <c r="L23" s="126"/>
      <c r="M23" s="126"/>
      <c r="N23" s="126"/>
      <c r="O23" s="126"/>
    </row>
    <row r="24" spans="1:15">
      <c r="A24" s="126"/>
      <c r="B24" s="138">
        <v>2005</v>
      </c>
      <c r="C24" s="156">
        <v>0</v>
      </c>
      <c r="D24" s="154">
        <v>0</v>
      </c>
      <c r="E24" s="154">
        <v>0</v>
      </c>
      <c r="F24" s="154">
        <v>0</v>
      </c>
      <c r="G24" s="154">
        <f t="shared" si="4"/>
        <v>0</v>
      </c>
      <c r="H24" s="157">
        <v>811</v>
      </c>
      <c r="I24" s="154">
        <f t="shared" si="3"/>
        <v>810</v>
      </c>
      <c r="J24" s="128"/>
      <c r="K24" s="128"/>
      <c r="L24" s="126"/>
      <c r="M24" s="126"/>
      <c r="N24" s="126"/>
      <c r="O24" s="126"/>
    </row>
    <row r="25" spans="1:15">
      <c r="A25" s="126"/>
      <c r="B25" s="138">
        <v>2006</v>
      </c>
      <c r="C25" s="156">
        <v>0</v>
      </c>
      <c r="D25" s="154">
        <v>0</v>
      </c>
      <c r="E25" s="154">
        <v>0</v>
      </c>
      <c r="F25" s="154">
        <v>0</v>
      </c>
      <c r="G25" s="154">
        <f t="shared" si="4"/>
        <v>0</v>
      </c>
      <c r="H25" s="157">
        <v>1116</v>
      </c>
      <c r="I25" s="154">
        <f t="shared" si="3"/>
        <v>1120</v>
      </c>
      <c r="J25" s="128"/>
      <c r="K25" s="128"/>
      <c r="L25" s="126"/>
      <c r="M25" s="126"/>
      <c r="N25" s="126"/>
      <c r="O25" s="126"/>
    </row>
    <row r="26" spans="1:15">
      <c r="A26" s="126"/>
      <c r="B26" s="138">
        <v>2007</v>
      </c>
      <c r="C26" s="156">
        <v>0</v>
      </c>
      <c r="D26" s="154">
        <v>0</v>
      </c>
      <c r="E26" s="154">
        <v>0</v>
      </c>
      <c r="F26" s="154">
        <v>0</v>
      </c>
      <c r="G26" s="154">
        <f t="shared" si="4"/>
        <v>0</v>
      </c>
      <c r="H26" s="157">
        <v>1143</v>
      </c>
      <c r="I26" s="154">
        <f t="shared" si="3"/>
        <v>1140</v>
      </c>
      <c r="J26" s="128"/>
      <c r="K26" s="128"/>
      <c r="L26" s="126"/>
      <c r="M26" s="126"/>
      <c r="N26" s="126"/>
      <c r="O26" s="126"/>
    </row>
    <row r="27" spans="1:15">
      <c r="A27" s="126"/>
      <c r="B27" s="149">
        <v>2008</v>
      </c>
      <c r="C27" s="160">
        <v>0</v>
      </c>
      <c r="D27" s="155">
        <v>0</v>
      </c>
      <c r="E27" s="155">
        <v>0</v>
      </c>
      <c r="F27" s="155">
        <v>0</v>
      </c>
      <c r="G27" s="155">
        <f t="shared" si="4"/>
        <v>0</v>
      </c>
      <c r="H27" s="161">
        <v>1419</v>
      </c>
      <c r="I27" s="155">
        <f t="shared" si="3"/>
        <v>1420</v>
      </c>
      <c r="J27" s="128"/>
      <c r="K27" s="128"/>
      <c r="L27" s="126"/>
      <c r="M27" s="126"/>
      <c r="N27" s="126"/>
      <c r="O27" s="126"/>
    </row>
    <row r="28" spans="1:15">
      <c r="A28" s="126"/>
      <c r="B28" s="137" t="s">
        <v>51</v>
      </c>
      <c r="C28" s="142">
        <f t="shared" ref="C28:H28" si="5">AVERAGE(C22:C27)</f>
        <v>0</v>
      </c>
      <c r="D28" s="143">
        <f t="shared" si="5"/>
        <v>0</v>
      </c>
      <c r="E28" s="143">
        <f t="shared" si="5"/>
        <v>0</v>
      </c>
      <c r="F28" s="143">
        <f t="shared" si="5"/>
        <v>0</v>
      </c>
      <c r="G28" s="143">
        <f t="shared" si="5"/>
        <v>0</v>
      </c>
      <c r="H28" s="144">
        <f t="shared" si="5"/>
        <v>847.33333333333337</v>
      </c>
      <c r="I28" s="140">
        <f>ROUND(AVERAGE(I22:I27),-1)</f>
        <v>850</v>
      </c>
      <c r="J28" s="128"/>
      <c r="K28" s="128"/>
      <c r="L28" s="126"/>
      <c r="M28" s="126"/>
      <c r="N28" s="126"/>
      <c r="O28" s="126"/>
    </row>
    <row r="29" spans="1:15">
      <c r="A29" s="126"/>
      <c r="B29" s="126"/>
      <c r="C29" s="126"/>
      <c r="D29" s="126"/>
      <c r="E29" s="126"/>
      <c r="F29" s="126"/>
      <c r="G29" s="126"/>
      <c r="H29" s="126"/>
      <c r="I29" s="126"/>
      <c r="J29" s="126"/>
      <c r="K29" s="126"/>
      <c r="L29" s="126"/>
      <c r="M29" s="126"/>
      <c r="N29" s="126"/>
      <c r="O29" s="126"/>
    </row>
    <row r="30" spans="1:15">
      <c r="A30" s="126"/>
      <c r="B30" s="126"/>
      <c r="C30" s="126"/>
      <c r="D30" s="126"/>
      <c r="E30" s="126"/>
      <c r="F30" s="126"/>
      <c r="G30" s="126"/>
      <c r="H30" s="126"/>
      <c r="I30" s="126"/>
      <c r="J30" s="126"/>
      <c r="K30" s="126"/>
      <c r="L30" s="126"/>
      <c r="M30" s="126"/>
      <c r="N30" s="126"/>
      <c r="O30" s="126"/>
    </row>
    <row r="31" spans="1:15" ht="15.75">
      <c r="A31" s="126"/>
      <c r="B31" s="129" t="s">
        <v>3</v>
      </c>
      <c r="C31" s="131"/>
      <c r="D31" s="131"/>
      <c r="E31" s="131"/>
      <c r="F31" s="131"/>
      <c r="G31" s="131"/>
      <c r="H31" s="131"/>
      <c r="I31" s="131"/>
      <c r="J31" s="131"/>
      <c r="K31" s="131"/>
      <c r="L31" s="126"/>
      <c r="M31" s="126"/>
      <c r="N31" s="126"/>
      <c r="O31" s="126"/>
    </row>
    <row r="32" spans="1:15" ht="15" customHeight="1">
      <c r="A32" s="126"/>
      <c r="B32" s="131"/>
      <c r="C32" s="174" t="s">
        <v>11</v>
      </c>
      <c r="D32" s="175"/>
      <c r="E32" s="175"/>
      <c r="F32" s="175"/>
      <c r="G32" s="175"/>
      <c r="H32" s="175"/>
      <c r="I32" s="175"/>
      <c r="J32" s="178" t="s">
        <v>10</v>
      </c>
      <c r="K32" s="179" t="s">
        <v>12</v>
      </c>
      <c r="L32" s="126"/>
      <c r="M32" s="126"/>
      <c r="N32" s="126"/>
      <c r="O32" s="126"/>
    </row>
    <row r="33" spans="1:15" ht="30">
      <c r="A33" s="126"/>
      <c r="B33" s="132" t="s">
        <v>0</v>
      </c>
      <c r="C33" s="133" t="s">
        <v>14</v>
      </c>
      <c r="D33" s="134" t="s">
        <v>6</v>
      </c>
      <c r="E33" s="134" t="s">
        <v>7</v>
      </c>
      <c r="F33" s="134" t="s">
        <v>8</v>
      </c>
      <c r="G33" s="134" t="s">
        <v>9</v>
      </c>
      <c r="H33" s="134" t="s">
        <v>15</v>
      </c>
      <c r="I33" s="134" t="s">
        <v>13</v>
      </c>
      <c r="J33" s="178"/>
      <c r="K33" s="179"/>
      <c r="L33" s="126"/>
      <c r="M33" s="126"/>
      <c r="N33" s="126"/>
      <c r="O33" s="126"/>
    </row>
    <row r="34" spans="1:15">
      <c r="A34" s="126"/>
      <c r="B34" s="145">
        <v>2003</v>
      </c>
      <c r="C34" s="146">
        <v>0</v>
      </c>
      <c r="D34" s="147">
        <v>597.6</v>
      </c>
      <c r="E34" s="147">
        <v>0</v>
      </c>
      <c r="F34" s="147">
        <v>0</v>
      </c>
      <c r="G34" s="147">
        <v>0</v>
      </c>
      <c r="H34" s="147">
        <v>3375</v>
      </c>
      <c r="I34" s="147">
        <f>SUM(C34:H34)</f>
        <v>3972.6</v>
      </c>
      <c r="J34" s="148">
        <v>12115</v>
      </c>
      <c r="K34" s="147">
        <f t="shared" ref="K34:K39" si="6">ROUND(J34+I34,-1)</f>
        <v>16090</v>
      </c>
      <c r="L34" s="126"/>
      <c r="M34" s="126"/>
      <c r="N34" s="126"/>
      <c r="O34" s="126"/>
    </row>
    <row r="35" spans="1:15">
      <c r="A35" s="126"/>
      <c r="B35" s="138">
        <v>2004</v>
      </c>
      <c r="C35" s="142">
        <v>0</v>
      </c>
      <c r="D35" s="143">
        <v>769.98</v>
      </c>
      <c r="E35" s="143">
        <v>0</v>
      </c>
      <c r="F35" s="143">
        <v>0</v>
      </c>
      <c r="G35" s="143">
        <v>0</v>
      </c>
      <c r="H35" s="143">
        <v>3158.1</v>
      </c>
      <c r="I35" s="143">
        <f t="shared" ref="I35:I39" si="7">SUM(C35:H35)</f>
        <v>3928.08</v>
      </c>
      <c r="J35" s="144">
        <v>12874</v>
      </c>
      <c r="K35" s="143">
        <f t="shared" si="6"/>
        <v>16800</v>
      </c>
      <c r="L35" s="126"/>
      <c r="M35" s="126"/>
      <c r="N35" s="126"/>
      <c r="O35" s="126"/>
    </row>
    <row r="36" spans="1:15">
      <c r="A36" s="126"/>
      <c r="B36" s="138">
        <v>2005</v>
      </c>
      <c r="C36" s="142">
        <v>0</v>
      </c>
      <c r="D36" s="143">
        <v>274.8</v>
      </c>
      <c r="E36" s="143">
        <v>0</v>
      </c>
      <c r="F36" s="143">
        <v>0</v>
      </c>
      <c r="G36" s="143">
        <v>0</v>
      </c>
      <c r="H36" s="143">
        <v>3429.5</v>
      </c>
      <c r="I36" s="143">
        <f t="shared" si="7"/>
        <v>3704.3</v>
      </c>
      <c r="J36" s="144">
        <v>14952</v>
      </c>
      <c r="K36" s="143">
        <f t="shared" si="6"/>
        <v>18660</v>
      </c>
      <c r="L36" s="126"/>
      <c r="M36" s="126"/>
      <c r="N36" s="126"/>
      <c r="O36" s="126"/>
    </row>
    <row r="37" spans="1:15">
      <c r="A37" s="126"/>
      <c r="B37" s="138">
        <v>2006</v>
      </c>
      <c r="C37" s="142">
        <v>0</v>
      </c>
      <c r="D37" s="143">
        <v>0</v>
      </c>
      <c r="E37" s="143">
        <v>0</v>
      </c>
      <c r="F37" s="143">
        <v>0</v>
      </c>
      <c r="G37" s="143">
        <v>0</v>
      </c>
      <c r="H37" s="143">
        <v>3030.8</v>
      </c>
      <c r="I37" s="143">
        <f t="shared" si="7"/>
        <v>3030.8</v>
      </c>
      <c r="J37" s="144">
        <v>11756</v>
      </c>
      <c r="K37" s="143">
        <f t="shared" si="6"/>
        <v>14790</v>
      </c>
      <c r="L37" s="126"/>
      <c r="M37" s="126"/>
      <c r="N37" s="126"/>
      <c r="O37" s="126"/>
    </row>
    <row r="38" spans="1:15">
      <c r="A38" s="126"/>
      <c r="B38" s="138">
        <v>2007</v>
      </c>
      <c r="C38" s="142">
        <v>25.8</v>
      </c>
      <c r="D38" s="143">
        <v>240</v>
      </c>
      <c r="E38" s="143">
        <v>0</v>
      </c>
      <c r="F38" s="143">
        <v>0</v>
      </c>
      <c r="G38" s="143">
        <v>0</v>
      </c>
      <c r="H38" s="143">
        <v>2715.5</v>
      </c>
      <c r="I38" s="143">
        <f t="shared" si="7"/>
        <v>2981.3</v>
      </c>
      <c r="J38" s="144">
        <v>12511</v>
      </c>
      <c r="K38" s="143">
        <f t="shared" si="6"/>
        <v>15490</v>
      </c>
      <c r="L38" s="126"/>
      <c r="M38" s="126"/>
      <c r="N38" s="126"/>
      <c r="O38" s="126"/>
    </row>
    <row r="39" spans="1:15">
      <c r="A39" s="126"/>
      <c r="B39" s="149">
        <v>2008</v>
      </c>
      <c r="C39" s="150">
        <v>0</v>
      </c>
      <c r="D39" s="151">
        <v>52.2</v>
      </c>
      <c r="E39" s="151">
        <v>0</v>
      </c>
      <c r="F39" s="151">
        <v>0</v>
      </c>
      <c r="G39" s="151">
        <v>0</v>
      </c>
      <c r="H39" s="151">
        <v>1979.9</v>
      </c>
      <c r="I39" s="151">
        <f t="shared" si="7"/>
        <v>2032.1000000000001</v>
      </c>
      <c r="J39" s="152">
        <v>12892</v>
      </c>
      <c r="K39" s="151">
        <f t="shared" si="6"/>
        <v>14920</v>
      </c>
      <c r="L39" s="126"/>
      <c r="M39" s="126"/>
      <c r="N39" s="126"/>
      <c r="O39" s="126"/>
    </row>
    <row r="40" spans="1:15">
      <c r="A40" s="126"/>
      <c r="B40" s="137" t="s">
        <v>51</v>
      </c>
      <c r="C40" s="142">
        <f t="shared" ref="C40" si="8">AVERAGE(C34:C39)</f>
        <v>4.3</v>
      </c>
      <c r="D40" s="143">
        <f t="shared" ref="D40" si="9">AVERAGE(D34:D39)</f>
        <v>322.43</v>
      </c>
      <c r="E40" s="143">
        <f t="shared" ref="E40" si="10">AVERAGE(E34:E39)</f>
        <v>0</v>
      </c>
      <c r="F40" s="143">
        <f t="shared" ref="F40" si="11">AVERAGE(F34:F39)</f>
        <v>0</v>
      </c>
      <c r="G40" s="143">
        <f t="shared" ref="G40" si="12">AVERAGE(G34:G39)</f>
        <v>0</v>
      </c>
      <c r="H40" s="143">
        <f t="shared" ref="H40" si="13">AVERAGE(H34:H39)</f>
        <v>2948.1333333333337</v>
      </c>
      <c r="I40" s="143">
        <f t="shared" ref="I40" si="14">AVERAGE(I34:I39)</f>
        <v>3274.8633333333328</v>
      </c>
      <c r="J40" s="144">
        <f t="shared" ref="J40" si="15">AVERAGE(J34:J39)</f>
        <v>12850</v>
      </c>
      <c r="K40" s="140">
        <f>ROUND(AVERAGE(K34:K39),-1)</f>
        <v>16130</v>
      </c>
      <c r="L40" s="126"/>
      <c r="M40" s="126"/>
      <c r="N40" s="126"/>
      <c r="O40" s="126"/>
    </row>
    <row r="41" spans="1:15">
      <c r="A41" s="126"/>
      <c r="B41" s="126"/>
      <c r="C41" s="126"/>
      <c r="D41" s="126"/>
      <c r="E41" s="126"/>
      <c r="F41" s="126"/>
      <c r="G41" s="126"/>
      <c r="H41" s="126"/>
      <c r="I41" s="126"/>
      <c r="J41" s="126"/>
      <c r="K41" s="126"/>
      <c r="L41" s="126"/>
      <c r="M41" s="126"/>
      <c r="N41" s="126"/>
      <c r="O41" s="126"/>
    </row>
    <row r="42" spans="1:15">
      <c r="A42" s="126"/>
      <c r="B42" s="126"/>
      <c r="C42" s="126"/>
      <c r="D42" s="126"/>
      <c r="E42" s="126"/>
      <c r="F42" s="126"/>
      <c r="G42" s="126"/>
      <c r="H42" s="126"/>
      <c r="I42" s="126"/>
      <c r="J42" s="126"/>
      <c r="K42" s="126"/>
      <c r="L42" s="126"/>
      <c r="M42" s="126"/>
      <c r="N42" s="126"/>
      <c r="O42" s="126"/>
    </row>
    <row r="43" spans="1:15" ht="15.75">
      <c r="A43" s="126"/>
      <c r="B43" s="129" t="s">
        <v>4</v>
      </c>
      <c r="C43" s="131"/>
      <c r="D43" s="128"/>
      <c r="E43" s="128"/>
      <c r="F43" s="128"/>
      <c r="G43" s="128"/>
      <c r="H43" s="128"/>
      <c r="I43" s="128"/>
      <c r="J43" s="128"/>
      <c r="K43" s="128"/>
      <c r="L43" s="126"/>
      <c r="M43" s="126"/>
      <c r="N43" s="126"/>
      <c r="O43" s="126"/>
    </row>
    <row r="44" spans="1:15" ht="15" customHeight="1">
      <c r="A44" s="126"/>
      <c r="B44" s="131"/>
      <c r="C44" s="173" t="s">
        <v>10</v>
      </c>
      <c r="D44" s="128"/>
      <c r="E44" s="128"/>
      <c r="F44" s="128"/>
      <c r="G44" s="128"/>
      <c r="H44" s="128"/>
      <c r="I44" s="128"/>
      <c r="J44" s="128"/>
      <c r="K44" s="128"/>
      <c r="L44" s="126"/>
      <c r="M44" s="126"/>
      <c r="N44" s="126"/>
      <c r="O44" s="126"/>
    </row>
    <row r="45" spans="1:15">
      <c r="A45" s="126"/>
      <c r="B45" s="132" t="s">
        <v>0</v>
      </c>
      <c r="C45" s="173"/>
      <c r="D45" s="128"/>
      <c r="E45" s="128"/>
      <c r="F45" s="128"/>
      <c r="G45" s="128"/>
      <c r="H45" s="128"/>
      <c r="I45" s="128"/>
      <c r="J45" s="128"/>
      <c r="K45" s="128"/>
      <c r="L45" s="126"/>
      <c r="M45" s="126"/>
      <c r="N45" s="126"/>
      <c r="O45" s="126"/>
    </row>
    <row r="46" spans="1:15">
      <c r="A46" s="126"/>
      <c r="B46" s="145">
        <v>2003</v>
      </c>
      <c r="C46" s="153">
        <v>132</v>
      </c>
      <c r="D46" s="128"/>
      <c r="E46" s="128"/>
      <c r="F46" s="128"/>
      <c r="G46" s="128"/>
      <c r="H46" s="128"/>
      <c r="I46" s="128"/>
      <c r="J46" s="128"/>
      <c r="K46" s="128"/>
      <c r="L46" s="126"/>
      <c r="M46" s="126"/>
      <c r="N46" s="126"/>
      <c r="O46" s="126"/>
    </row>
    <row r="47" spans="1:15">
      <c r="A47" s="126"/>
      <c r="B47" s="138">
        <v>2004</v>
      </c>
      <c r="C47" s="154">
        <v>-1269</v>
      </c>
      <c r="D47" s="128"/>
      <c r="E47" s="128"/>
      <c r="F47" s="128"/>
      <c r="G47" s="128"/>
      <c r="H47" s="128"/>
      <c r="I47" s="128"/>
      <c r="J47" s="128"/>
      <c r="K47" s="128"/>
      <c r="L47" s="126"/>
      <c r="M47" s="126"/>
      <c r="N47" s="126"/>
      <c r="O47" s="126"/>
    </row>
    <row r="48" spans="1:15">
      <c r="A48" s="126"/>
      <c r="B48" s="138">
        <v>2005</v>
      </c>
      <c r="C48" s="154">
        <v>-1954</v>
      </c>
      <c r="D48" s="128"/>
      <c r="E48" s="128"/>
      <c r="F48" s="128"/>
      <c r="G48" s="128"/>
      <c r="H48" s="128"/>
      <c r="I48" s="128"/>
      <c r="J48" s="128"/>
      <c r="K48" s="128"/>
      <c r="L48" s="126"/>
      <c r="M48" s="126"/>
      <c r="N48" s="126"/>
      <c r="O48" s="126"/>
    </row>
    <row r="49" spans="1:15">
      <c r="A49" s="126"/>
      <c r="B49" s="138">
        <v>2006</v>
      </c>
      <c r="C49" s="154">
        <v>-3009</v>
      </c>
      <c r="D49" s="128"/>
      <c r="E49" s="128"/>
      <c r="F49" s="128"/>
      <c r="G49" s="128"/>
      <c r="H49" s="128"/>
      <c r="I49" s="128"/>
      <c r="J49" s="126"/>
      <c r="K49" s="126"/>
      <c r="L49" s="126"/>
      <c r="M49" s="126"/>
      <c r="N49" s="126"/>
      <c r="O49" s="126"/>
    </row>
    <row r="50" spans="1:15">
      <c r="A50" s="126"/>
      <c r="B50" s="138">
        <v>2007</v>
      </c>
      <c r="C50" s="154">
        <v>-2033</v>
      </c>
      <c r="D50" s="128"/>
      <c r="E50" s="128"/>
      <c r="F50" s="128"/>
      <c r="G50" s="128"/>
      <c r="H50" s="128"/>
      <c r="I50" s="128"/>
      <c r="J50" s="126"/>
      <c r="K50" s="126"/>
      <c r="L50" s="126"/>
      <c r="M50" s="126"/>
      <c r="N50" s="126"/>
      <c r="O50" s="126"/>
    </row>
    <row r="51" spans="1:15">
      <c r="A51" s="126"/>
      <c r="B51" s="149">
        <v>2008</v>
      </c>
      <c r="C51" s="155">
        <v>-2179</v>
      </c>
      <c r="D51" s="128"/>
      <c r="E51" s="128"/>
      <c r="F51" s="128"/>
      <c r="G51" s="128"/>
      <c r="H51" s="128"/>
      <c r="I51" s="128"/>
      <c r="J51" s="126"/>
      <c r="K51" s="126"/>
      <c r="L51" s="126"/>
      <c r="M51" s="126"/>
      <c r="N51" s="126"/>
      <c r="O51" s="126"/>
    </row>
    <row r="52" spans="1:15">
      <c r="A52" s="126"/>
      <c r="B52" s="137" t="s">
        <v>51</v>
      </c>
      <c r="C52" s="140">
        <f>ROUND(AVERAGE(C46:C51),-1)</f>
        <v>-1720</v>
      </c>
      <c r="D52" s="128"/>
      <c r="E52" s="128"/>
      <c r="F52" s="128"/>
      <c r="G52" s="128"/>
      <c r="H52" s="128"/>
      <c r="I52" s="128"/>
      <c r="J52" s="126"/>
      <c r="K52" s="126"/>
      <c r="L52" s="126"/>
      <c r="M52" s="126"/>
      <c r="N52" s="126"/>
      <c r="O52" s="126"/>
    </row>
    <row r="53" spans="1:15">
      <c r="A53" s="126"/>
      <c r="B53" s="126"/>
      <c r="C53" s="126"/>
      <c r="D53" s="126"/>
      <c r="E53" s="126"/>
      <c r="F53" s="126"/>
      <c r="G53" s="126"/>
      <c r="H53" s="126"/>
      <c r="I53" s="126"/>
      <c r="J53" s="126"/>
      <c r="K53" s="126"/>
      <c r="L53" s="126"/>
      <c r="M53" s="126"/>
      <c r="N53" s="126"/>
      <c r="O53" s="126"/>
    </row>
    <row r="54" spans="1:15">
      <c r="A54" s="126"/>
      <c r="B54" s="71" t="s">
        <v>55</v>
      </c>
      <c r="C54" s="126"/>
      <c r="D54" s="126"/>
      <c r="E54" s="126"/>
      <c r="F54" s="126"/>
      <c r="G54" s="126"/>
      <c r="H54" s="126"/>
      <c r="I54" s="126"/>
      <c r="J54" s="126"/>
      <c r="K54" s="126"/>
      <c r="L54" s="126"/>
      <c r="M54" s="126"/>
      <c r="N54" s="126"/>
      <c r="O54" s="126"/>
    </row>
    <row r="55" spans="1:15" ht="18.75">
      <c r="A55" s="126"/>
      <c r="B55" s="141" t="s">
        <v>52</v>
      </c>
      <c r="C55" s="128"/>
      <c r="D55" s="128"/>
      <c r="E55" s="128"/>
      <c r="F55" s="128"/>
      <c r="G55" s="128"/>
      <c r="H55" s="128"/>
      <c r="I55" s="128"/>
      <c r="J55" s="126"/>
      <c r="K55" s="126"/>
      <c r="L55" s="126"/>
      <c r="M55" s="126"/>
      <c r="N55" s="126"/>
      <c r="O55" s="126"/>
    </row>
    <row r="56" spans="1:15" ht="18.75">
      <c r="A56" s="126"/>
      <c r="B56" s="141" t="s">
        <v>49</v>
      </c>
      <c r="C56" s="128"/>
      <c r="D56" s="128"/>
      <c r="E56" s="128"/>
      <c r="F56" s="128"/>
      <c r="G56" s="128"/>
      <c r="H56" s="128"/>
      <c r="I56" s="128"/>
      <c r="J56" s="126"/>
      <c r="K56" s="126"/>
      <c r="L56" s="126"/>
      <c r="M56" s="126"/>
      <c r="N56" s="126"/>
      <c r="O56" s="126"/>
    </row>
    <row r="57" spans="1:15" ht="18.75">
      <c r="A57" s="126"/>
      <c r="B57" s="127"/>
      <c r="C57" s="126"/>
      <c r="D57" s="126"/>
      <c r="E57" s="126"/>
      <c r="F57" s="126"/>
      <c r="G57" s="126"/>
      <c r="H57" s="126"/>
      <c r="I57" s="126"/>
      <c r="J57" s="126"/>
      <c r="K57" s="126"/>
      <c r="L57" s="126"/>
      <c r="M57" s="126"/>
      <c r="N57" s="126"/>
      <c r="O57" s="126"/>
    </row>
    <row r="58" spans="1:15" ht="15" customHeight="1">
      <c r="A58" s="126"/>
      <c r="B58" s="131"/>
      <c r="C58" s="174" t="s">
        <v>11</v>
      </c>
      <c r="D58" s="175"/>
      <c r="E58" s="175"/>
      <c r="F58" s="175"/>
      <c r="G58" s="175"/>
      <c r="H58" s="178" t="s">
        <v>10</v>
      </c>
      <c r="I58" s="179" t="s">
        <v>12</v>
      </c>
      <c r="J58" s="126"/>
      <c r="K58" s="126"/>
      <c r="L58" s="126"/>
      <c r="M58" s="126"/>
      <c r="N58" s="126"/>
      <c r="O58" s="126"/>
    </row>
    <row r="59" spans="1:15" ht="15" customHeight="1">
      <c r="A59" s="126"/>
      <c r="B59" s="132" t="s">
        <v>0</v>
      </c>
      <c r="C59" s="133" t="s">
        <v>6</v>
      </c>
      <c r="D59" s="134" t="s">
        <v>7</v>
      </c>
      <c r="E59" s="134" t="s">
        <v>8</v>
      </c>
      <c r="F59" s="134" t="s">
        <v>9</v>
      </c>
      <c r="G59" s="134" t="s">
        <v>13</v>
      </c>
      <c r="H59" s="178"/>
      <c r="I59" s="179"/>
      <c r="J59" s="126"/>
      <c r="K59" s="126"/>
      <c r="L59" s="126"/>
      <c r="M59" s="126"/>
      <c r="N59" s="126"/>
      <c r="O59" s="126"/>
    </row>
    <row r="60" spans="1:15">
      <c r="A60" s="126"/>
      <c r="B60" s="145">
        <v>2003</v>
      </c>
      <c r="C60" s="146">
        <v>0</v>
      </c>
      <c r="D60" s="147">
        <v>29.25</v>
      </c>
      <c r="E60" s="147">
        <v>0</v>
      </c>
      <c r="F60" s="147">
        <v>0</v>
      </c>
      <c r="G60" s="147">
        <f>SUM(C60:F60)</f>
        <v>29.25</v>
      </c>
      <c r="H60" s="148">
        <v>5351</v>
      </c>
      <c r="I60" s="147">
        <f>ROUND(G60+H60,-1)</f>
        <v>5380</v>
      </c>
      <c r="J60" s="126"/>
      <c r="K60" s="126"/>
      <c r="L60" s="126"/>
      <c r="M60" s="126"/>
      <c r="N60" s="126"/>
      <c r="O60" s="126"/>
    </row>
    <row r="61" spans="1:15">
      <c r="A61" s="126"/>
      <c r="B61" s="138">
        <v>2004</v>
      </c>
      <c r="C61" s="142">
        <v>0</v>
      </c>
      <c r="D61" s="143">
        <v>18.75</v>
      </c>
      <c r="E61" s="143">
        <v>0</v>
      </c>
      <c r="F61" s="143">
        <v>284.5</v>
      </c>
      <c r="G61" s="143">
        <f t="shared" ref="G61:G65" si="16">SUM(C61:F61)</f>
        <v>303.25</v>
      </c>
      <c r="H61" s="144">
        <v>5781</v>
      </c>
      <c r="I61" s="143">
        <f t="shared" ref="I61:I64" si="17">ROUND(G61+H61,-1)</f>
        <v>6080</v>
      </c>
      <c r="J61" s="126"/>
      <c r="K61" s="126"/>
      <c r="L61" s="126"/>
      <c r="M61" s="126"/>
      <c r="N61" s="126"/>
      <c r="O61" s="126"/>
    </row>
    <row r="62" spans="1:15">
      <c r="A62" s="126"/>
      <c r="B62" s="138">
        <v>2005</v>
      </c>
      <c r="C62" s="142">
        <v>0</v>
      </c>
      <c r="D62" s="143">
        <v>9.75</v>
      </c>
      <c r="E62" s="143">
        <v>0</v>
      </c>
      <c r="F62" s="143">
        <v>284.5</v>
      </c>
      <c r="G62" s="143">
        <f t="shared" si="16"/>
        <v>294.25</v>
      </c>
      <c r="H62" s="144">
        <v>7227</v>
      </c>
      <c r="I62" s="143">
        <f t="shared" si="17"/>
        <v>7520</v>
      </c>
      <c r="J62" s="126"/>
      <c r="K62" s="126"/>
      <c r="L62" s="126"/>
      <c r="M62" s="126"/>
      <c r="N62" s="126"/>
      <c r="O62" s="126"/>
    </row>
    <row r="63" spans="1:15">
      <c r="A63" s="126"/>
      <c r="B63" s="138">
        <v>2006</v>
      </c>
      <c r="C63" s="142">
        <v>0</v>
      </c>
      <c r="D63" s="143">
        <v>0</v>
      </c>
      <c r="E63" s="143">
        <v>0</v>
      </c>
      <c r="F63" s="143">
        <v>324.86</v>
      </c>
      <c r="G63" s="143">
        <f t="shared" si="16"/>
        <v>324.86</v>
      </c>
      <c r="H63" s="144">
        <v>4398</v>
      </c>
      <c r="I63" s="143">
        <f t="shared" si="17"/>
        <v>4720</v>
      </c>
      <c r="J63" s="126"/>
      <c r="K63" s="126"/>
      <c r="L63" s="126"/>
      <c r="M63" s="126"/>
      <c r="N63" s="126"/>
      <c r="O63" s="126"/>
    </row>
    <row r="64" spans="1:15">
      <c r="A64" s="126"/>
      <c r="B64" s="138">
        <v>2007</v>
      </c>
      <c r="C64" s="142">
        <v>0</v>
      </c>
      <c r="D64" s="143">
        <v>0</v>
      </c>
      <c r="E64" s="143">
        <v>0</v>
      </c>
      <c r="F64" s="143">
        <v>144</v>
      </c>
      <c r="G64" s="143">
        <f t="shared" si="16"/>
        <v>144</v>
      </c>
      <c r="H64" s="144">
        <v>5527</v>
      </c>
      <c r="I64" s="143">
        <f t="shared" si="17"/>
        <v>5670</v>
      </c>
      <c r="J64" s="126"/>
      <c r="K64" s="126"/>
      <c r="L64" s="126"/>
      <c r="M64" s="126"/>
      <c r="N64" s="126"/>
      <c r="O64" s="126"/>
    </row>
    <row r="65" spans="1:15">
      <c r="A65" s="126"/>
      <c r="B65" s="149">
        <v>2008</v>
      </c>
      <c r="C65" s="150">
        <v>0</v>
      </c>
      <c r="D65" s="151">
        <v>0</v>
      </c>
      <c r="E65" s="151">
        <v>0</v>
      </c>
      <c r="F65" s="151">
        <v>121</v>
      </c>
      <c r="G65" s="151">
        <f t="shared" si="16"/>
        <v>121</v>
      </c>
      <c r="H65" s="152">
        <v>5748</v>
      </c>
      <c r="I65" s="151">
        <f>ROUND(G65+H65,-1)</f>
        <v>5870</v>
      </c>
      <c r="J65" s="126"/>
      <c r="K65" s="126"/>
      <c r="L65" s="126"/>
      <c r="M65" s="126"/>
      <c r="N65" s="126"/>
      <c r="O65" s="126"/>
    </row>
    <row r="66" spans="1:15">
      <c r="A66" s="126"/>
      <c r="B66" s="137" t="s">
        <v>51</v>
      </c>
      <c r="C66" s="142">
        <f t="shared" ref="C66" si="18">AVERAGE(C60:C65)</f>
        <v>0</v>
      </c>
      <c r="D66" s="143">
        <f t="shared" ref="D66" si="19">AVERAGE(D60:D65)</f>
        <v>9.625</v>
      </c>
      <c r="E66" s="143">
        <f t="shared" ref="E66" si="20">AVERAGE(E60:E65)</f>
        <v>0</v>
      </c>
      <c r="F66" s="143">
        <f t="shared" ref="F66" si="21">AVERAGE(F60:F65)</f>
        <v>193.14333333333335</v>
      </c>
      <c r="G66" s="143">
        <f t="shared" ref="G66" si="22">AVERAGE(G60:G65)</f>
        <v>202.76833333333335</v>
      </c>
      <c r="H66" s="144">
        <f t="shared" ref="H66" si="23">AVERAGE(H60:H65)</f>
        <v>5672</v>
      </c>
      <c r="I66" s="140">
        <f>ROUND(AVERAGE(I60:I65),-1)</f>
        <v>5870</v>
      </c>
      <c r="J66" s="126"/>
      <c r="K66" s="126"/>
      <c r="L66" s="126"/>
      <c r="M66" s="126"/>
      <c r="N66" s="126"/>
      <c r="O66" s="126"/>
    </row>
    <row r="68" spans="1:15">
      <c r="B68" s="71" t="s">
        <v>55</v>
      </c>
    </row>
  </sheetData>
  <mergeCells count="14">
    <mergeCell ref="C58:G58"/>
    <mergeCell ref="H58:H59"/>
    <mergeCell ref="I58:I59"/>
    <mergeCell ref="J32:J33"/>
    <mergeCell ref="K32:K33"/>
    <mergeCell ref="C44:C45"/>
    <mergeCell ref="B2:K2"/>
    <mergeCell ref="J8:J9"/>
    <mergeCell ref="C8:H8"/>
    <mergeCell ref="I8:I9"/>
    <mergeCell ref="C20:G20"/>
    <mergeCell ref="H20:H21"/>
    <mergeCell ref="I20:I21"/>
    <mergeCell ref="C32:I32"/>
  </mergeCells>
  <printOptions horizontalCentered="1"/>
  <pageMargins left="0.3" right="0.3" top="0.75" bottom="0.5" header="0.3" footer="0.3"/>
  <pageSetup scale="70" orientation="portrait" horizontalDpi="1200" verticalDpi="1200" r:id="rId1"/>
  <headerFooter>
    <oddFooter>&amp;LSpronk Water Engineers, Inc&amp;C&amp;P of &amp;N&amp;R&amp;D</oddFooter>
  </headerFooter>
  <rowBreaks count="1" manualBreakCount="1">
    <brk id="54"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tables(1-3) Figures (1-2) AppA1</vt:lpstr>
      <vt:lpstr>Figure 3</vt:lpstr>
      <vt:lpstr>appA2</vt:lpstr>
      <vt:lpstr>appA2!Print_Area</vt:lpstr>
      <vt:lpstr>'Figure 3'!Print_Area</vt:lpstr>
      <vt:lpstr>'tables(1-3) Figures (1-2) AppA1'!Print_Area</vt:lpstr>
      <vt:lpstr>appA2!Print_Titles</vt:lpstr>
    </vt:vector>
  </TitlesOfParts>
  <Company>Spronk Water Engineers,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Schenk</dc:creator>
  <cp:lastModifiedBy>Angela Schenk</cp:lastModifiedBy>
  <cp:lastPrinted>2010-06-22T21:22:47Z</cp:lastPrinted>
  <dcterms:created xsi:type="dcterms:W3CDTF">2010-06-09T19:10:03Z</dcterms:created>
  <dcterms:modified xsi:type="dcterms:W3CDTF">2010-06-22T21:23:11Z</dcterms:modified>
</cp:coreProperties>
</file>