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5480" windowHeight="6015" activeTab="1"/>
  </bookViews>
  <sheets>
    <sheet name="Sheet1" sheetId="1" r:id="rId1"/>
    <sheet name="Summary" sheetId="2" r:id="rId2"/>
    <sheet name="2005" sheetId="3" r:id="rId3"/>
    <sheet name="2005_Courtland_Canal" sheetId="4" r:id="rId4"/>
  </sheets>
  <definedNames>
    <definedName name="_xlnm.Print_Area" localSheetId="3">'2005_Courtland_Canal'!$B$2:$U$33</definedName>
    <definedName name="_xlnm.Print_Area" localSheetId="0">'Sheet1'!$A$1:$B$22</definedName>
    <definedName name="_xlnm.Print_Area">'2005_Courtland_Canal'!$B$1:$T$32</definedName>
  </definedNames>
  <calcPr calcMode="autoNoTable" fullCalcOnLoad="1" iterate="1" iterateCount="1" iterateDelta="0"/>
</workbook>
</file>

<file path=xl/comments3.xml><?xml version="1.0" encoding="utf-8"?>
<comments xmlns="http://schemas.openxmlformats.org/spreadsheetml/2006/main">
  <authors>
    <author>KDA</author>
  </authors>
  <commentList>
    <comment ref="Q86" authorId="0">
      <text>
        <r>
          <rPr>
            <b/>
            <sz val="8"/>
            <rFont val="Tahoma"/>
            <family val="0"/>
          </rPr>
          <t>KDA:</t>
        </r>
        <r>
          <rPr>
            <sz val="8"/>
            <rFont val="Tahoma"/>
            <family val="0"/>
          </rPr>
          <t xml:space="preserve">
Formula  adds total  AF during release period plus KS losses above SL and plus BOR losses above SL proportioned based on month totals of dailies and monthly. The Nebraska Courtland portion is based upon the direct diversion delivered plus the transit losses as computed by BOR.
</t>
        </r>
      </text>
    </comment>
    <comment ref="C86" authorId="0">
      <text>
        <r>
          <rPr>
            <b/>
            <sz val="8"/>
            <rFont val="Tahoma"/>
            <family val="0"/>
          </rPr>
          <t>KDA:</t>
        </r>
        <r>
          <rPr>
            <sz val="8"/>
            <rFont val="Tahoma"/>
            <family val="0"/>
          </rPr>
          <t xml:space="preserve">
Formula addes total AF (cell above) plus Courtland main canal use plus losse assigned to NE based on that use.
</t>
        </r>
      </text>
    </comment>
    <comment ref="H69" authorId="0">
      <text>
        <r>
          <rPr>
            <b/>
            <sz val="8"/>
            <rFont val="Tahoma"/>
            <family val="0"/>
          </rPr>
          <t>KDA:</t>
        </r>
        <r>
          <rPr>
            <sz val="8"/>
            <rFont val="Tahoma"/>
            <family val="0"/>
          </rPr>
          <t xml:space="preserve">
The sum of headgate diversions for Naponee, Franklin, Franklin Pump, and Superior</t>
        </r>
      </text>
    </comment>
    <comment ref="V69" authorId="0">
      <text>
        <r>
          <rPr>
            <b/>
            <sz val="8"/>
            <rFont val="Tahoma"/>
            <family val="0"/>
          </rPr>
          <t>KDA:</t>
        </r>
        <r>
          <rPr>
            <sz val="8"/>
            <rFont val="Tahoma"/>
            <family val="0"/>
          </rPr>
          <t xml:space="preserve">
KS stateline Divwersions
</t>
        </r>
      </text>
    </comment>
    <comment ref="AJ69" authorId="0">
      <text>
        <r>
          <rPr>
            <b/>
            <sz val="8"/>
            <rFont val="Tahoma"/>
            <family val="0"/>
          </rPr>
          <t>KDA:</t>
        </r>
        <r>
          <rPr>
            <sz val="8"/>
            <rFont val="Tahoma"/>
            <family val="0"/>
          </rPr>
          <t xml:space="preserve">
Courtland Canal at mile 0.7</t>
        </r>
      </text>
    </comment>
    <comment ref="AK53" authorId="0">
      <text>
        <r>
          <rPr>
            <b/>
            <sz val="8"/>
            <rFont val="Tahoma"/>
            <family val="0"/>
          </rPr>
          <t>KDA:</t>
        </r>
        <r>
          <rPr>
            <sz val="8"/>
            <rFont val="Tahoma"/>
            <family val="0"/>
          </rPr>
          <t xml:space="preserve">
Courtland Canal at mile 0.7</t>
        </r>
      </text>
    </comment>
    <comment ref="AL53" authorId="0">
      <text>
        <r>
          <rPr>
            <b/>
            <sz val="8"/>
            <rFont val="Tahoma"/>
            <family val="0"/>
          </rPr>
          <t>KDA:</t>
        </r>
        <r>
          <rPr>
            <sz val="8"/>
            <rFont val="Tahoma"/>
            <family val="0"/>
          </rPr>
          <t xml:space="preserve">
Courtland Canal at mile 0.7</t>
        </r>
      </text>
    </comment>
    <comment ref="C53" authorId="0">
      <text>
        <r>
          <rPr>
            <b/>
            <sz val="8"/>
            <rFont val="Tahoma"/>
            <family val="0"/>
          </rPr>
          <t>KDA:</t>
        </r>
        <r>
          <rPr>
            <sz val="8"/>
            <rFont val="Tahoma"/>
            <family val="0"/>
          </rPr>
          <t xml:space="preserve">
The sum of headgate diversions for Naponee, Franklin, Franklin Pump, and Superior</t>
        </r>
      </text>
    </comment>
    <comment ref="C54" authorId="0">
      <text>
        <r>
          <rPr>
            <b/>
            <sz val="8"/>
            <rFont val="Tahoma"/>
            <family val="0"/>
          </rPr>
          <t>KDA:</t>
        </r>
        <r>
          <rPr>
            <sz val="8"/>
            <rFont val="Tahoma"/>
            <family val="0"/>
          </rPr>
          <t xml:space="preserve">
The sum of headgate diversions for Naponee, Franklin, Franklin Pump, and Superior</t>
        </r>
      </text>
    </comment>
  </commentList>
</comments>
</file>

<file path=xl/sharedStrings.xml><?xml version="1.0" encoding="utf-8"?>
<sst xmlns="http://schemas.openxmlformats.org/spreadsheetml/2006/main" count="480" uniqueCount="164">
  <si>
    <t>BOSTWICK IRRIG. DIST. IN NEBRASKA</t>
  </si>
  <si>
    <t>FRANKLIN PUMP CANAL</t>
  </si>
  <si>
    <t>DAILY DISCHARGE</t>
  </si>
  <si>
    <t>FROM HYDROMET PRINTOUT</t>
  </si>
  <si>
    <t>YEAR</t>
  </si>
  <si>
    <t>DAY</t>
  </si>
  <si>
    <t>MAR</t>
  </si>
  <si>
    <t>APR</t>
  </si>
  <si>
    <t>MAY</t>
  </si>
  <si>
    <t>JUN</t>
  </si>
  <si>
    <t>JULY</t>
  </si>
  <si>
    <t>AUG</t>
  </si>
  <si>
    <t>SEP</t>
  </si>
  <si>
    <t>OCT</t>
  </si>
  <si>
    <t>NOV</t>
  </si>
  <si>
    <t>DEC</t>
  </si>
  <si>
    <t>--</t>
  </si>
  <si>
    <t>Sec-Ft Days</t>
  </si>
  <si>
    <t>Acre-Feet</t>
  </si>
  <si>
    <t>Canal in Operation =</t>
  </si>
  <si>
    <t>days</t>
  </si>
  <si>
    <t>TOTAL</t>
  </si>
  <si>
    <t>AF</t>
  </si>
  <si>
    <t>Season =</t>
  </si>
  <si>
    <t>FRANKLIN CANAL</t>
  </si>
  <si>
    <t>FROM COMPUTER PRINTOUTS</t>
  </si>
  <si>
    <t>HARLAN COUNTY RESERVOIR</t>
  </si>
  <si>
    <t>RIVER</t>
  </si>
  <si>
    <t>C.O.E. DATA</t>
  </si>
  <si>
    <t>JAN</t>
  </si>
  <si>
    <t>FEB</t>
  </si>
  <si>
    <t>JUL</t>
  </si>
  <si>
    <t>Days in Operation</t>
  </si>
  <si>
    <t>NAPONEE CANAL</t>
  </si>
  <si>
    <t>SUPERIOR CANAL</t>
  </si>
  <si>
    <t>COURTLAND CANAL, MILE 0.7</t>
  </si>
  <si>
    <t>U. S. GEOLOGICAL SURVEY</t>
  </si>
  <si>
    <t>COURTLAND CANAL @ 15.1 (ST. LINE)</t>
  </si>
  <si>
    <t>FROM DCP (HYDROMET)</t>
  </si>
  <si>
    <t>Nebraska  Total Diversions</t>
  </si>
  <si>
    <t>Sum</t>
  </si>
  <si>
    <t>Nebraska</t>
  </si>
  <si>
    <t>Kansas</t>
  </si>
  <si>
    <t>Harlan County Split</t>
  </si>
  <si>
    <t>Year</t>
  </si>
  <si>
    <t>Split</t>
  </si>
  <si>
    <t>Harlan County</t>
  </si>
  <si>
    <t>%</t>
  </si>
  <si>
    <t>3-year</t>
  </si>
  <si>
    <t>Kansas Total Diversions</t>
  </si>
  <si>
    <t>Worksheets</t>
  </si>
  <si>
    <t>Summary</t>
  </si>
  <si>
    <t>Content</t>
  </si>
  <si>
    <t>Sheet 1</t>
  </si>
  <si>
    <t>Enter Data Here -----&gt;&gt;&gt;</t>
  </si>
  <si>
    <t>Computations Here</t>
  </si>
  <si>
    <t>Description</t>
  </si>
  <si>
    <t>Workbook</t>
  </si>
  <si>
    <t>Footnotes</t>
  </si>
  <si>
    <t>% Averages</t>
  </si>
  <si>
    <t>Harlan County Split Volume</t>
  </si>
  <si>
    <t>Total</t>
  </si>
  <si>
    <t>Diversions during Release Season</t>
  </si>
  <si>
    <t xml:space="preserve">AF </t>
  </si>
  <si>
    <t>Evaporation Split</t>
  </si>
  <si>
    <t>Kansas Department of Agriculture, Division of Water Resources</t>
  </si>
  <si>
    <t xml:space="preserve"> </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</si>
  <si>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</si>
  <si>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</si>
  <si>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</si>
  <si>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</si>
  <si>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</si>
  <si>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</si>
  <si>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</si>
  <si>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</si>
  <si>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</si>
  <si>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</si>
  <si>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</si>
  <si>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</si>
  <si>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</si>
  <si>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</si>
  <si>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</si>
  <si>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</si>
  <si>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</si>
  <si>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</si>
  <si>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</si>
  <si>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</si>
  <si>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</si>
  <si>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</si>
  <si>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</si>
  <si>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</si>
  <si>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</si>
  <si>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</si>
  <si>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</si>
  <si>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</si>
  <si>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</si>
  <si>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</si>
  <si>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</si>
  <si>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</si>
  <si>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</si>
  <si>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</si>
  <si>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</si>
  <si>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</si>
  <si>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</si>
  <si>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</si>
  <si>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</si>
  <si>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</si>
  <si>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</si>
  <si>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</si>
  <si>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</si>
  <si>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</si>
  <si>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</si>
  <si>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</si>
  <si>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</si>
  <si>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</si>
  <si>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</si>
  <si>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</si>
  <si>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</si>
  <si>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</si>
  <si>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</si>
  <si>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</si>
  <si>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</si>
  <si>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</si>
  <si>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</si>
  <si>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</si>
  <si>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</si>
  <si>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</si>
  <si>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</si>
  <si>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</si>
  <si>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</si>
  <si>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</si>
  <si>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</si>
  <si>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</si>
  <si>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</si>
  <si>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Plus USBR Losses</t>
  </si>
  <si>
    <t>Table summarizing the results of the computations.</t>
  </si>
  <si>
    <t>Data from the Bureau of Relamation showing losses assigned to the states and the US in the Courtland Canal by reach.</t>
  </si>
  <si>
    <t>Green blocks represent manual input cells.</t>
  </si>
  <si>
    <t>The second tier in the yearly worksheet are the two computation tables for Nebraska and Kansas. Once the dates of the season during reservoir "calls" are determined by visual inspection; then,  the totals of all the Nebraska diversions and Kansas diversions can be summed by copying the formulas inclusive of the days between the first and last days of releases. The split of Harlan County Reservoir evaporation is based on those total diversions in Nebraska and Kansas. In the future, each year, the period of release would be determined. The formulas are copied to include those days bounded by the first and last days of releases as determined by inspection.</t>
  </si>
  <si>
    <t>Courtland 0.7 Total Diversions minus Courtland 15.1 diversions</t>
  </si>
  <si>
    <t>Revised 2-8-05</t>
  </si>
  <si>
    <t>FROM KRP FORM NO. 259</t>
  </si>
  <si>
    <t>File Name:  FP-DLY.XLS</t>
  </si>
  <si>
    <t>File Name:  FRK-DLY.XLS</t>
  </si>
  <si>
    <t>File Name:  C151-DLY.XLS</t>
  </si>
  <si>
    <t>File Name:  C07-DLY.XLS</t>
  </si>
  <si>
    <t>File Name:  SUP-DLY.XLS</t>
  </si>
  <si>
    <t>File Name:  NAP-DLY.XLS</t>
  </si>
  <si>
    <t>From Fed_Net_Evap_dS2004.xls</t>
  </si>
  <si>
    <r>
      <t>Changes made for the 2004 process:</t>
    </r>
    <r>
      <rPr>
        <sz val="10"/>
        <rFont val="Arial"/>
        <family val="0"/>
      </rPr>
      <t xml:space="preserve"> Rewrite of logic to handle a zero usage by both states. Added "If" statement to select split or  to the average of previous three non-zero years.</t>
    </r>
  </si>
  <si>
    <t>Prepared by George Austin, 3/28/2005</t>
  </si>
  <si>
    <t>The above worksheet is from:</t>
  </si>
  <si>
    <t>Calculation of Loss  or  Use from  intake to State Line</t>
  </si>
  <si>
    <t>KS divesion</t>
  </si>
  <si>
    <t xml:space="preserve">The Workbook has as its input the worksheet from each year for each ditch. Since these are of the same or similar structure each year, the calculations are composed from these copied worksheet. The order of the copied worksheets for the various canals across the first tier is important to maintain. 1. Harlan County River discharge, 2. Franklin pump diversions (Fp-dly.xls), 3. Franklin canal discharge(Frk-dly.xls), 4. Naponee canal discharge(Nap-dly.xls), 5. Superior diversions(Sup-dly.xls), 6. Courtland canal diversions at mile 0.7(C07-dly.xls), and 7. Courtland canal diversions at mile 15.1 (C151-dly.xls, the state line). </t>
  </si>
  <si>
    <t>HC_Split_2005.xls</t>
  </si>
  <si>
    <t>Documentation on HC_Split_2005.xls</t>
  </si>
  <si>
    <t>No releases were made in 2005.</t>
  </si>
  <si>
    <t>DID NOT RUN IN 2005</t>
  </si>
  <si>
    <t>cout wrk sht 05.XLS</t>
  </si>
  <si>
    <t>From Fed_Net_Evap_dS2005.xls</t>
  </si>
  <si>
    <t>2005 Courtland Canal</t>
  </si>
  <si>
    <r>
      <t xml:space="preserve">Comprised of the 2005 information from spreadsheets provided by the Bureau of Reclamation.on the daily discharges of the canals operating in conjunction with Harlan County Reservoir. Proportions losses between the Courtland Canal headgate and stateline based on 2003 Courtland Canal worksheet. (Received by George Austin from William Peck, February 22, 2006 </t>
    </r>
    <r>
      <rPr>
        <i/>
        <sz val="10"/>
        <rFont val="Arial"/>
        <family val="2"/>
      </rPr>
      <t>via</t>
    </r>
    <r>
      <rPr>
        <sz val="10"/>
        <rFont val="Arial"/>
        <family val="0"/>
      </rPr>
      <t xml:space="preserve"> email.)(C07-dly.xls, C151-dly.xls, C348-dly.xls, C38-dly.xls, cout wrk sht 05.XLS, Fp-dly.xls, Frk-dly.xls, Nap-dly.xls, Sup-dly.xls) </t>
    </r>
  </si>
  <si>
    <t>The Nebraska portion of the diversions is summed with an adjustment for Courtland canal losses between mile 0.7 and 15.1. The worksheet uses the diversions and losses listed in the 2005_Courtland_Canal Worksheet for the Bureau of Reclamation. The headgate diversion for Nebraska are the losses determined by the BOR for the month + the main canal use determined by the BOR. The headgate diversions for are the total stateline diversions plus the losses for Kansas as determined by the BOR for the month between the headgate and the stateline plus the BOR losses proportioned based on the percentage of total discharge for the month and the total headgate diversions determined on a daily basis that occur during the release period.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</si>
</sst>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0.0\)"/>
  </numFmts>
  <fonts count="21">
    <font>
      <sz val="10"/>
      <name val="Arial"/>
      <family val="0"/>
    </font>
    <font>
      <b/>
      <sz val="12"/>
      <name val="Times New Roman"/>
      <family val="1"/>
    </font>
    <font>
      <sz val="12"/>
      <name val="Times New Roman"/>
      <family val="1"/>
    </font>
    <font>
      <sz val="8"/>
      <name val="Arial"/>
      <family val="0"/>
    </font>
    <font>
      <b/>
      <sz val="14"/>
      <name val="Arial"/>
      <family val="2"/>
    </font>
    <font>
      <b/>
      <sz val="10"/>
      <name val="Arial"/>
      <family val="2"/>
    </font>
    <font>
      <i/>
      <sz val="10"/>
      <name val="Arial"/>
      <family val="2"/>
    </font>
    <font>
      <sz val="12"/>
      <name val="Arial"/>
      <family val="0"/>
    </font>
    <font>
      <sz val="12"/>
      <name val="Arial MT"/>
      <family val="0"/>
    </font>
    <font>
      <b/>
      <sz val="32"/>
      <name val="Arial MT"/>
      <family val="0"/>
    </font>
    <font>
      <sz val="24"/>
      <name val="Arial MT"/>
      <family val="0"/>
    </font>
    <font>
      <b/>
      <sz val="24"/>
      <name val="Arial MT"/>
      <family val="0"/>
    </font>
    <font>
      <sz val="18"/>
      <name val="Arial MT"/>
      <family val="0"/>
    </font>
    <font>
      <sz val="14"/>
      <name val="Arial MT"/>
      <family val="0"/>
    </font>
    <font>
      <sz val="14"/>
      <name val="Arial"/>
      <family val="0"/>
    </font>
    <font>
      <sz val="8"/>
      <name val="Tahoma"/>
      <family val="0"/>
    </font>
    <font>
      <b/>
      <sz val="8"/>
      <name val="Tahoma"/>
      <family val="0"/>
    </font>
    <font>
      <b/>
      <sz val="12"/>
      <name val="Arial MT"/>
      <family val="0"/>
    </font>
    <font>
      <sz val="18"/>
      <color indexed="12"/>
      <name val="Arial MT"/>
      <family val="0"/>
    </font>
    <font>
      <sz val="20"/>
      <name val="Arial MT"/>
      <family val="0"/>
    </font>
    <font>
      <b/>
      <sz val="8"/>
      <name val="Arial"/>
      <family val="2"/>
    </font>
  </fonts>
  <fills count="3">
    <fill>
      <patternFill/>
    </fill>
    <fill>
      <patternFill patternType="gray125"/>
    </fill>
    <fill>
      <patternFill patternType="solid">
        <fgColor indexed="42"/>
        <bgColor indexed="64"/>
      </patternFill>
    </fill>
  </fills>
  <borders count="26">
    <border>
      <left/>
      <right/>
      <top/>
      <bottom/>
      <diagonal/>
    </border>
    <border>
      <left>
        <color indexed="63"/>
      </left>
      <right>
        <color indexed="63"/>
      </right>
      <top>
        <color indexed="63"/>
      </top>
      <bottom style="double">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color indexed="8"/>
      </bottom>
    </border>
    <border>
      <left>
        <color indexed="63"/>
      </left>
      <right style="medium"/>
      <top>
        <color indexed="63"/>
      </top>
      <bottom style="double">
        <color indexed="8"/>
      </bottom>
    </border>
    <border>
      <left style="thin">
        <color indexed="8"/>
      </left>
      <right style="medium"/>
      <top>
        <color indexed="63"/>
      </top>
      <bottom style="thin">
        <color indexed="8"/>
      </bottom>
    </border>
    <border>
      <left style="medium"/>
      <right>
        <color indexed="63"/>
      </right>
      <top>
        <color indexed="63"/>
      </top>
      <bottom style="medium">
        <color indexed="8"/>
      </bottom>
    </border>
    <border>
      <left>
        <color indexed="63"/>
      </left>
      <right style="medium"/>
      <top>
        <color indexed="63"/>
      </top>
      <bottom style="medium">
        <color indexed="8"/>
      </bottom>
    </border>
    <border>
      <left>
        <color indexed="63"/>
      </left>
      <right>
        <color indexed="63"/>
      </right>
      <top style="medium">
        <color indexed="8"/>
      </top>
      <bottom>
        <color indexed="63"/>
      </bottom>
    </border>
    <border>
      <left style="medium"/>
      <right>
        <color indexed="63"/>
      </right>
      <top style="medium"/>
      <bottom style="medium"/>
    </border>
    <border>
      <left style="thin">
        <color indexed="8"/>
      </left>
      <right>
        <color indexed="63"/>
      </right>
      <top>
        <color indexed="63"/>
      </top>
      <bottom>
        <color indexed="63"/>
      </bottom>
    </border>
    <border>
      <left style="thin">
        <color indexed="8"/>
      </left>
      <right>
        <color indexed="63"/>
      </right>
      <top style="medium">
        <color indexed="8"/>
      </top>
      <bottom style="double">
        <color indexed="8"/>
      </bottom>
    </border>
    <border>
      <left style="medium">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95">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37" fontId="1" fillId="0" borderId="0" xfId="0" applyNumberFormat="1" applyFont="1" applyAlignment="1" applyProtection="1">
      <alignment/>
      <protection/>
    </xf>
    <xf numFmtId="0" fontId="2" fillId="0" borderId="1" xfId="0" applyFont="1" applyBorder="1" applyAlignment="1" applyProtection="1">
      <alignment/>
      <protection/>
    </xf>
    <xf numFmtId="0" fontId="2" fillId="0" borderId="1" xfId="0" applyFont="1" applyBorder="1" applyAlignment="1" applyProtection="1">
      <alignment horizontal="right"/>
      <protection/>
    </xf>
    <xf numFmtId="0" fontId="2" fillId="0" borderId="2" xfId="0" applyFont="1" applyBorder="1" applyAlignment="1" applyProtection="1">
      <alignment/>
      <protection/>
    </xf>
    <xf numFmtId="164" fontId="2" fillId="0" borderId="3" xfId="0" applyNumberFormat="1" applyFont="1" applyBorder="1" applyAlignment="1" applyProtection="1">
      <alignment/>
      <protection/>
    </xf>
    <xf numFmtId="164" fontId="2" fillId="0" borderId="2" xfId="0" applyNumberFormat="1" applyFont="1" applyBorder="1" applyAlignment="1" applyProtection="1">
      <alignment/>
      <protection/>
    </xf>
    <xf numFmtId="0" fontId="2" fillId="0" borderId="2"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3" xfId="0" applyFont="1" applyBorder="1" applyAlignment="1" applyProtection="1">
      <alignment/>
      <protection/>
    </xf>
    <xf numFmtId="164" fontId="2" fillId="0" borderId="0" xfId="0" applyNumberFormat="1" applyFont="1" applyAlignment="1" applyProtection="1">
      <alignment/>
      <protection/>
    </xf>
    <xf numFmtId="37" fontId="2" fillId="0" borderId="0" xfId="0" applyNumberFormat="1" applyFont="1" applyAlignment="1" applyProtection="1">
      <alignment/>
      <protection/>
    </xf>
    <xf numFmtId="165" fontId="2" fillId="0" borderId="0" xfId="0" applyNumberFormat="1" applyFont="1" applyAlignment="1" applyProtection="1">
      <alignment horizontal="center"/>
      <protection/>
    </xf>
    <xf numFmtId="0" fontId="2" fillId="0" borderId="4" xfId="0" applyFont="1" applyBorder="1" applyAlignment="1" applyProtection="1">
      <alignment/>
      <protection/>
    </xf>
    <xf numFmtId="37" fontId="1" fillId="0" borderId="4" xfId="0" applyNumberFormat="1" applyFont="1" applyBorder="1" applyAlignment="1" applyProtection="1">
      <alignment/>
      <protection/>
    </xf>
    <xf numFmtId="0" fontId="1" fillId="0" borderId="4" xfId="0" applyFont="1" applyBorder="1" applyAlignment="1" applyProtection="1">
      <alignment/>
      <protection/>
    </xf>
    <xf numFmtId="0" fontId="2" fillId="0" borderId="4" xfId="0" applyFont="1" applyBorder="1" applyAlignment="1" applyProtection="1">
      <alignment horizontal="center"/>
      <protection/>
    </xf>
    <xf numFmtId="37" fontId="2" fillId="0" borderId="4" xfId="0" applyNumberFormat="1" applyFont="1" applyBorder="1" applyAlignment="1" applyProtection="1">
      <alignment/>
      <protection/>
    </xf>
    <xf numFmtId="0" fontId="1" fillId="0" borderId="5" xfId="0" applyFont="1" applyBorder="1" applyAlignment="1" applyProtection="1">
      <alignment/>
      <protection/>
    </xf>
    <xf numFmtId="0" fontId="2" fillId="0" borderId="6" xfId="0" applyFont="1" applyBorder="1" applyAlignment="1" applyProtection="1">
      <alignment/>
      <protection/>
    </xf>
    <xf numFmtId="37" fontId="1" fillId="0" borderId="6" xfId="0" applyNumberFormat="1" applyFont="1" applyBorder="1" applyAlignment="1" applyProtection="1">
      <alignment/>
      <protection/>
    </xf>
    <xf numFmtId="0" fontId="1" fillId="0" borderId="6" xfId="0" applyFont="1" applyBorder="1" applyAlignment="1" applyProtection="1">
      <alignment/>
      <protection/>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2" fillId="0" borderId="10" xfId="0" applyFont="1" applyBorder="1" applyAlignment="1" applyProtection="1">
      <alignment/>
      <protection/>
    </xf>
    <xf numFmtId="0" fontId="2" fillId="0" borderId="11" xfId="0" applyFont="1" applyFill="1" applyBorder="1" applyAlignment="1" applyProtection="1">
      <alignment horizontal="right"/>
      <protection/>
    </xf>
    <xf numFmtId="0" fontId="1" fillId="0" borderId="8" xfId="0" applyFont="1" applyBorder="1" applyAlignment="1" applyProtection="1">
      <alignment/>
      <protection/>
    </xf>
    <xf numFmtId="164" fontId="2" fillId="0" borderId="12" xfId="0" applyNumberFormat="1" applyFont="1" applyBorder="1" applyAlignment="1" applyProtection="1">
      <alignment/>
      <protection/>
    </xf>
    <xf numFmtId="0" fontId="2" fillId="0" borderId="8" xfId="0" applyFont="1" applyBorder="1" applyAlignment="1" applyProtection="1">
      <alignment/>
      <protection/>
    </xf>
    <xf numFmtId="0" fontId="2" fillId="0" borderId="0" xfId="0" applyFont="1" applyBorder="1" applyAlignment="1" applyProtection="1">
      <alignment/>
      <protection/>
    </xf>
    <xf numFmtId="164" fontId="2" fillId="0" borderId="0" xfId="0" applyNumberFormat="1" applyFont="1" applyBorder="1" applyAlignment="1" applyProtection="1">
      <alignment/>
      <protection/>
    </xf>
    <xf numFmtId="164" fontId="2" fillId="0" borderId="9" xfId="0" applyNumberFormat="1" applyFont="1" applyBorder="1" applyAlignment="1" applyProtection="1">
      <alignment/>
      <protection/>
    </xf>
    <xf numFmtId="37" fontId="2" fillId="0" borderId="0" xfId="0" applyNumberFormat="1" applyFont="1" applyBorder="1" applyAlignment="1" applyProtection="1">
      <alignment/>
      <protection/>
    </xf>
    <xf numFmtId="165" fontId="2" fillId="0" borderId="0" xfId="0" applyNumberFormat="1" applyFont="1" applyBorder="1" applyAlignment="1" applyProtection="1">
      <alignment horizontal="center"/>
      <protection/>
    </xf>
    <xf numFmtId="164" fontId="2" fillId="0" borderId="0" xfId="0" applyNumberFormat="1" applyFont="1" applyBorder="1" applyAlignment="1" applyProtection="1">
      <alignment horizontal="righ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1" xfId="0" applyFont="1" applyBorder="1" applyAlignment="1" applyProtection="1">
      <alignment horizontal="right"/>
      <protection/>
    </xf>
    <xf numFmtId="166" fontId="2" fillId="0" borderId="0" xfId="0" applyNumberFormat="1" applyFont="1" applyAlignment="1" applyProtection="1">
      <alignment/>
      <protection/>
    </xf>
    <xf numFmtId="0" fontId="0" fillId="0" borderId="4" xfId="0" applyBorder="1" applyAlignment="1">
      <alignment/>
    </xf>
    <xf numFmtId="0" fontId="0" fillId="0" borderId="15" xfId="0" applyBorder="1" applyAlignment="1">
      <alignment/>
    </xf>
    <xf numFmtId="164" fontId="0" fillId="0" borderId="0" xfId="0" applyNumberFormat="1" applyAlignment="1">
      <alignment/>
    </xf>
    <xf numFmtId="164" fontId="0" fillId="0" borderId="0" xfId="0" applyNumberFormat="1" applyFill="1" applyBorder="1" applyAlignment="1">
      <alignment/>
    </xf>
    <xf numFmtId="0" fontId="4" fillId="0" borderId="0" xfId="0" applyFont="1" applyAlignment="1">
      <alignment/>
    </xf>
    <xf numFmtId="0" fontId="2" fillId="0" borderId="8" xfId="0" applyFont="1" applyBorder="1" applyAlignment="1" applyProtection="1">
      <alignment horizontal="right"/>
      <protection/>
    </xf>
    <xf numFmtId="0" fontId="1" fillId="0" borderId="0" xfId="0" applyFont="1" applyFill="1" applyBorder="1" applyAlignment="1" applyProtection="1">
      <alignment horizontal="right"/>
      <protection/>
    </xf>
    <xf numFmtId="0" fontId="1" fillId="0" borderId="13" xfId="0" applyFont="1" applyBorder="1" applyAlignment="1" applyProtection="1">
      <alignment/>
      <protection/>
    </xf>
    <xf numFmtId="0" fontId="0" fillId="0" borderId="0" xfId="0" applyAlignment="1">
      <alignment horizontal="right"/>
    </xf>
    <xf numFmtId="10" fontId="0" fillId="0" borderId="0" xfId="0" applyNumberFormat="1" applyAlignment="1">
      <alignment/>
    </xf>
    <xf numFmtId="1" fontId="0" fillId="0" borderId="0" xfId="0" applyNumberFormat="1" applyAlignment="1">
      <alignment/>
    </xf>
    <xf numFmtId="10" fontId="0" fillId="0" borderId="16" xfId="0" applyNumberFormat="1" applyBorder="1" applyAlignment="1">
      <alignment/>
    </xf>
    <xf numFmtId="0" fontId="5" fillId="0" borderId="0" xfId="0" applyFont="1" applyAlignment="1">
      <alignment horizontal="center"/>
    </xf>
    <xf numFmtId="0" fontId="0" fillId="0" borderId="0" xfId="0" applyAlignment="1">
      <alignment wrapText="1"/>
    </xf>
    <xf numFmtId="0" fontId="5" fillId="0" borderId="0" xfId="0" applyFont="1" applyAlignment="1">
      <alignment horizontal="right"/>
    </xf>
    <xf numFmtId="0" fontId="0" fillId="2" borderId="0" xfId="0" applyFill="1" applyAlignment="1">
      <alignment/>
    </xf>
    <xf numFmtId="0" fontId="8" fillId="0" borderId="0" xfId="19" applyNumberFormat="1" applyFont="1" applyAlignment="1">
      <alignment/>
      <protection/>
    </xf>
    <xf numFmtId="0" fontId="8" fillId="0" borderId="17" xfId="19" applyNumberFormat="1" applyFont="1">
      <alignment/>
      <protection/>
    </xf>
    <xf numFmtId="10" fontId="0" fillId="2" borderId="0" xfId="0" applyNumberFormat="1" applyFill="1" applyAlignment="1">
      <alignment/>
    </xf>
    <xf numFmtId="0" fontId="0" fillId="0" borderId="0" xfId="0" applyFill="1" applyAlignment="1">
      <alignment/>
    </xf>
    <xf numFmtId="0" fontId="0" fillId="0" borderId="0" xfId="0" applyNumberFormat="1" applyAlignment="1">
      <alignment wrapText="1"/>
    </xf>
    <xf numFmtId="0" fontId="8" fillId="0" borderId="0" xfId="0" applyNumberFormat="1" applyFont="1" applyAlignment="1">
      <alignment/>
    </xf>
    <xf numFmtId="0" fontId="17" fillId="0" borderId="0" xfId="0" applyNumberFormat="1" applyFont="1" applyAlignment="1">
      <alignment/>
    </xf>
    <xf numFmtId="0" fontId="8" fillId="0" borderId="0" xfId="0" applyNumberFormat="1" applyFont="1" applyAlignment="1">
      <alignment/>
    </xf>
    <xf numFmtId="0" fontId="9" fillId="0" borderId="0" xfId="0" applyNumberFormat="1" applyFont="1" applyAlignment="1">
      <alignment horizontal="center"/>
    </xf>
    <xf numFmtId="0" fontId="10" fillId="0" borderId="0" xfId="0" applyNumberFormat="1" applyFont="1" applyAlignment="1">
      <alignment/>
    </xf>
    <xf numFmtId="0" fontId="10" fillId="0" borderId="0" xfId="0" applyNumberFormat="1" applyFont="1" applyAlignment="1">
      <alignment horizontal="center"/>
    </xf>
    <xf numFmtId="0" fontId="8" fillId="0" borderId="0" xfId="0" applyNumberFormat="1" applyFont="1" applyAlignment="1">
      <alignment horizontal="center"/>
    </xf>
    <xf numFmtId="0" fontId="11" fillId="0" borderId="0" xfId="0" applyNumberFormat="1" applyFont="1" applyAlignment="1">
      <alignment horizontal="center"/>
    </xf>
    <xf numFmtId="0" fontId="12" fillId="0" borderId="0" xfId="0" applyNumberFormat="1" applyFont="1" applyAlignment="1">
      <alignment horizontal="center"/>
    </xf>
    <xf numFmtId="0" fontId="13" fillId="0" borderId="0" xfId="0" applyNumberFormat="1" applyFont="1" applyAlignment="1">
      <alignment horizontal="center"/>
    </xf>
    <xf numFmtId="0" fontId="8" fillId="0" borderId="18" xfId="0" applyNumberFormat="1" applyFont="1" applyBorder="1" applyAlignment="1">
      <alignment horizontal="center"/>
    </xf>
    <xf numFmtId="0" fontId="8" fillId="0" borderId="19" xfId="0" applyNumberFormat="1" applyFont="1" applyBorder="1" applyAlignment="1">
      <alignment horizontal="center"/>
    </xf>
    <xf numFmtId="0" fontId="8" fillId="0" borderId="20" xfId="0" applyNumberFormat="1" applyFont="1" applyBorder="1" applyAlignment="1">
      <alignment horizontal="center"/>
    </xf>
    <xf numFmtId="0" fontId="18" fillId="0" borderId="0" xfId="0" applyFont="1" applyAlignment="1">
      <alignment/>
    </xf>
    <xf numFmtId="0" fontId="12" fillId="0" borderId="0" xfId="0" applyFont="1" applyAlignment="1">
      <alignment/>
    </xf>
    <xf numFmtId="0" fontId="12" fillId="0" borderId="17" xfId="0" applyFont="1" applyBorder="1" applyAlignment="1">
      <alignment/>
    </xf>
    <xf numFmtId="0" fontId="12" fillId="0" borderId="0" xfId="0" applyFont="1" applyAlignment="1">
      <alignment horizontal="center"/>
    </xf>
    <xf numFmtId="0" fontId="8" fillId="0" borderId="0" xfId="0" applyFont="1" applyAlignment="1">
      <alignment/>
    </xf>
    <xf numFmtId="0" fontId="0" fillId="0" borderId="0" xfId="0" applyAlignment="1" quotePrefix="1">
      <alignment horizontal="left"/>
    </xf>
    <xf numFmtId="0" fontId="5" fillId="0" borderId="0" xfId="0" applyFont="1" applyAlignment="1">
      <alignment wrapText="1"/>
    </xf>
    <xf numFmtId="0" fontId="19" fillId="0" borderId="0" xfId="19" applyNumberFormat="1" applyFont="1" applyAlignment="1">
      <alignment/>
      <protection/>
    </xf>
    <xf numFmtId="0" fontId="14" fillId="0" borderId="0" xfId="0" applyFont="1" applyAlignment="1">
      <alignment wrapText="1"/>
    </xf>
    <xf numFmtId="0" fontId="0" fillId="0" borderId="0" xfId="0" applyAlignment="1">
      <alignment shrinkToFit="1"/>
    </xf>
    <xf numFmtId="0" fontId="0" fillId="2" borderId="0" xfId="0" applyFill="1" applyAlignment="1">
      <alignment/>
    </xf>
    <xf numFmtId="164" fontId="1" fillId="0" borderId="21" xfId="0" applyNumberFormat="1" applyFont="1" applyBorder="1" applyAlignment="1" applyProtection="1">
      <alignment/>
      <protection/>
    </xf>
    <xf numFmtId="0" fontId="5" fillId="0" borderId="22" xfId="0" applyFont="1" applyBorder="1" applyAlignment="1">
      <alignment/>
    </xf>
    <xf numFmtId="0" fontId="5" fillId="0" borderId="23" xfId="0" applyFont="1" applyBorder="1" applyAlignment="1">
      <alignment/>
    </xf>
    <xf numFmtId="164" fontId="1" fillId="0" borderId="3" xfId="0" applyNumberFormat="1" applyFont="1" applyBorder="1" applyAlignment="1" applyProtection="1">
      <alignment/>
      <protection/>
    </xf>
    <xf numFmtId="164" fontId="2" fillId="0" borderId="17" xfId="0" applyNumberFormat="1" applyFont="1" applyBorder="1" applyAlignment="1" applyProtection="1">
      <alignment/>
      <protection/>
    </xf>
    <xf numFmtId="0" fontId="0" fillId="0" borderId="24" xfId="0" applyBorder="1" applyAlignment="1">
      <alignment/>
    </xf>
    <xf numFmtId="164" fontId="2" fillId="0" borderId="25" xfId="0" applyNumberFormat="1" applyFont="1" applyBorder="1" applyAlignment="1" applyProtection="1">
      <alignment/>
      <protection/>
    </xf>
  </cellXfs>
  <cellStyles count="7">
    <cellStyle name="Normal" xfId="0"/>
    <cellStyle name="Comma" xfId="15"/>
    <cellStyle name="Comma [0]" xfId="16"/>
    <cellStyle name="Currency" xfId="17"/>
    <cellStyle name="Currency [0]" xfId="18"/>
    <cellStyle name="Normal_COURTspreadSHEET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3"/>
  <sheetViews>
    <sheetView zoomScale="79" zoomScaleNormal="79" workbookViewId="0" topLeftCell="A1">
      <selection activeCell="B1" sqref="B1"/>
    </sheetView>
  </sheetViews>
  <sheetFormatPr defaultColWidth="9.140625" defaultRowHeight="12.75"/>
  <cols>
    <col min="1" max="1" width="19.7109375" style="0" customWidth="1"/>
    <col min="2" max="2" width="156.57421875" style="0" customWidth="1"/>
  </cols>
  <sheetData>
    <row r="1" spans="1:2" ht="12.75">
      <c r="A1" s="55" t="s">
        <v>57</v>
      </c>
      <c r="B1" t="s">
        <v>155</v>
      </c>
    </row>
    <row r="3" ht="12.75">
      <c r="B3" t="s">
        <v>150</v>
      </c>
    </row>
    <row r="4" ht="12.75">
      <c r="B4" t="s">
        <v>65</v>
      </c>
    </row>
    <row r="6" spans="1:2" s="55" customFormat="1" ht="12.75">
      <c r="A6" s="55" t="s">
        <v>50</v>
      </c>
      <c r="B6" s="55" t="s">
        <v>52</v>
      </c>
    </row>
    <row r="8" spans="1:2" ht="12.75">
      <c r="A8" s="51" t="s">
        <v>51</v>
      </c>
      <c r="B8" s="56" t="s">
        <v>135</v>
      </c>
    </row>
    <row r="9" spans="1:2" ht="51">
      <c r="A9">
        <v>2005</v>
      </c>
      <c r="B9" s="56" t="s">
        <v>162</v>
      </c>
    </row>
    <row r="10" spans="1:2" ht="12.75">
      <c r="A10" s="51" t="s">
        <v>161</v>
      </c>
      <c r="B10" s="56" t="s">
        <v>136</v>
      </c>
    </row>
    <row r="11" spans="1:2" ht="12.75">
      <c r="A11" s="51" t="s">
        <v>53</v>
      </c>
      <c r="B11" s="56" t="s">
        <v>156</v>
      </c>
    </row>
    <row r="14" ht="12.75">
      <c r="B14" s="55" t="s">
        <v>56</v>
      </c>
    </row>
    <row r="15" ht="51">
      <c r="B15" s="56" t="s">
        <v>154</v>
      </c>
    </row>
    <row r="16" ht="63.75">
      <c r="B16" s="56" t="s">
        <v>138</v>
      </c>
    </row>
    <row r="17" ht="63.75">
      <c r="B17" s="56" t="s">
        <v>163</v>
      </c>
    </row>
    <row r="20" ht="12.75">
      <c r="B20" s="55" t="s">
        <v>58</v>
      </c>
    </row>
    <row r="21" ht="12.75">
      <c r="B21" s="63"/>
    </row>
    <row r="23" ht="25.5">
      <c r="B23" s="83" t="s">
        <v>149</v>
      </c>
    </row>
  </sheetData>
  <printOptions/>
  <pageMargins left="0.75" right="0.75" top="1" bottom="1" header="0.5" footer="0.5"/>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H12"/>
  <sheetViews>
    <sheetView tabSelected="1" zoomScale="151" zoomScaleNormal="151" workbookViewId="0" topLeftCell="A1">
      <selection activeCell="G13" sqref="G13"/>
    </sheetView>
  </sheetViews>
  <sheetFormatPr defaultColWidth="9.140625" defaultRowHeight="12.75"/>
  <cols>
    <col min="3" max="3" width="10.8515625" style="0" bestFit="1" customWidth="1"/>
    <col min="7" max="7" width="7.28125" style="0" bestFit="1" customWidth="1"/>
    <col min="8" max="8" width="8.8515625" style="0" bestFit="1" customWidth="1"/>
  </cols>
  <sheetData>
    <row r="1" spans="2:5" ht="12.75">
      <c r="B1" s="87" t="s">
        <v>137</v>
      </c>
      <c r="C1" s="87"/>
      <c r="D1" s="87"/>
      <c r="E1" s="87"/>
    </row>
    <row r="3" ht="12.75">
      <c r="B3" t="s">
        <v>46</v>
      </c>
    </row>
    <row r="4" spans="2:8" ht="12.75">
      <c r="B4" t="s">
        <v>45</v>
      </c>
      <c r="G4" s="58">
        <v>17504</v>
      </c>
      <c r="H4" t="s">
        <v>160</v>
      </c>
    </row>
    <row r="5" spans="2:8" ht="51.75" customHeight="1">
      <c r="B5" s="85" t="s">
        <v>62</v>
      </c>
      <c r="C5" s="85"/>
      <c r="G5" s="86" t="s">
        <v>64</v>
      </c>
      <c r="H5" s="86"/>
    </row>
    <row r="6" spans="1:8" ht="12.75">
      <c r="A6" t="s">
        <v>44</v>
      </c>
      <c r="B6" t="s">
        <v>42</v>
      </c>
      <c r="C6" t="s">
        <v>41</v>
      </c>
      <c r="D6" t="s">
        <v>42</v>
      </c>
      <c r="E6" t="s">
        <v>41</v>
      </c>
      <c r="G6" t="s">
        <v>42</v>
      </c>
      <c r="H6" t="s">
        <v>41</v>
      </c>
    </row>
    <row r="7" spans="2:8" ht="12.75">
      <c r="B7" t="s">
        <v>22</v>
      </c>
      <c r="C7" t="s">
        <v>22</v>
      </c>
      <c r="D7" t="s">
        <v>47</v>
      </c>
      <c r="E7" t="s">
        <v>47</v>
      </c>
      <c r="F7" t="s">
        <v>61</v>
      </c>
      <c r="G7" t="s">
        <v>63</v>
      </c>
      <c r="H7" t="s">
        <v>22</v>
      </c>
    </row>
    <row r="8" spans="1:8" ht="12.75">
      <c r="A8">
        <v>2005</v>
      </c>
      <c r="B8" s="53">
        <f>'2005'!Q86</f>
        <v>0</v>
      </c>
      <c r="C8" s="53">
        <f>'2005'!C87</f>
        <v>0</v>
      </c>
      <c r="D8" s="52">
        <f>'2005'!D90</f>
        <v>0</v>
      </c>
      <c r="E8" s="52">
        <f>'2005'!C90</f>
        <v>0</v>
      </c>
      <c r="F8" s="52">
        <f>SUM(D8:E8)</f>
        <v>0</v>
      </c>
      <c r="G8">
        <f>ROUND(D12*G4,-1)</f>
        <v>8120</v>
      </c>
      <c r="H8">
        <f>ROUND(E12*G4,-1)</f>
        <v>9380</v>
      </c>
    </row>
    <row r="9" spans="1:6" ht="12.75">
      <c r="A9">
        <v>2003</v>
      </c>
      <c r="B9" s="53"/>
      <c r="C9" s="53"/>
      <c r="D9" s="61">
        <v>0.48422876479373445</v>
      </c>
      <c r="E9" s="61">
        <v>0.5157712352062656</v>
      </c>
      <c r="F9" s="52">
        <f>SUM(D9:E9)</f>
        <v>1</v>
      </c>
    </row>
    <row r="10" spans="1:6" ht="12.75">
      <c r="A10">
        <v>2002</v>
      </c>
      <c r="B10" s="53"/>
      <c r="C10" s="53"/>
      <c r="D10" s="61">
        <v>0.4739</v>
      </c>
      <c r="E10" s="61">
        <v>0.5261</v>
      </c>
      <c r="F10" s="52">
        <f>SUM(D10:E10)</f>
        <v>1</v>
      </c>
    </row>
    <row r="11" spans="1:6" ht="13.5" thickBot="1">
      <c r="A11">
        <v>2001</v>
      </c>
      <c r="B11" s="53"/>
      <c r="C11" s="53"/>
      <c r="D11" s="61">
        <v>0.4339</v>
      </c>
      <c r="E11" s="61">
        <v>0.5661</v>
      </c>
      <c r="F11" s="52">
        <f>SUM(D11:E11)</f>
        <v>1</v>
      </c>
    </row>
    <row r="12" spans="2:6" ht="13.5" thickBot="1">
      <c r="B12" s="51" t="s">
        <v>48</v>
      </c>
      <c r="C12" t="s">
        <v>59</v>
      </c>
      <c r="D12" s="54">
        <f>IF(D8=0,AVERAGE(D9:D11),D8)</f>
        <v>0.4640095882645781</v>
      </c>
      <c r="E12" s="54">
        <f>IF(E8=0,AVERAGE(E9:E11),E8)</f>
        <v>0.5359904117354218</v>
      </c>
      <c r="F12" s="52">
        <f>SUM(D12:E12)</f>
        <v>1</v>
      </c>
    </row>
  </sheetData>
  <mergeCells count="3">
    <mergeCell ref="B5:C5"/>
    <mergeCell ref="G5:H5"/>
    <mergeCell ref="B1:E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9:CZ91"/>
  <sheetViews>
    <sheetView zoomScale="75" zoomScaleNormal="75" workbookViewId="0" topLeftCell="A61">
      <selection activeCell="E91" sqref="E91"/>
    </sheetView>
  </sheetViews>
  <sheetFormatPr defaultColWidth="9.140625" defaultRowHeight="12.75"/>
  <cols>
    <col min="1" max="1" width="36.00390625" style="0" bestFit="1" customWidth="1"/>
    <col min="2" max="2" width="5.7109375" style="0" bestFit="1" customWidth="1"/>
    <col min="3" max="4" width="12.7109375" style="0" bestFit="1" customWidth="1"/>
    <col min="5" max="5" width="6.8515625" style="0" bestFit="1" customWidth="1"/>
    <col min="8" max="8" width="10.140625" style="0" bestFit="1" customWidth="1"/>
    <col min="9" max="9" width="11.421875" style="0" bestFit="1" customWidth="1"/>
    <col min="10" max="10" width="10.57421875" style="0" bestFit="1" customWidth="1"/>
    <col min="17" max="17" width="10.8515625" style="0" bestFit="1" customWidth="1"/>
    <col min="22" max="22" width="9.421875" style="0" bestFit="1" customWidth="1"/>
    <col min="23" max="23" width="12.00390625" style="0" customWidth="1"/>
    <col min="24" max="24" width="10.57421875" style="0" bestFit="1" customWidth="1"/>
    <col min="31" max="31" width="13.421875" style="0" bestFit="1" customWidth="1"/>
    <col min="37" max="38" width="10.57421875" style="0" bestFit="1" customWidth="1"/>
    <col min="69" max="69" width="9.7109375" style="0" bestFit="1" customWidth="1"/>
  </cols>
  <sheetData>
    <row r="9" spans="1:77" ht="16.5" thickBot="1">
      <c r="A9" t="s">
        <v>54</v>
      </c>
      <c r="O9" s="2" t="s">
        <v>142</v>
      </c>
      <c r="AA9" s="2" t="s">
        <v>143</v>
      </c>
      <c r="AM9" s="2" t="s">
        <v>147</v>
      </c>
      <c r="AY9" s="2" t="s">
        <v>146</v>
      </c>
      <c r="BK9" s="2" t="s">
        <v>145</v>
      </c>
      <c r="BY9" s="2" t="s">
        <v>144</v>
      </c>
    </row>
    <row r="10" spans="1:90" ht="15.75">
      <c r="A10" s="20" t="s">
        <v>26</v>
      </c>
      <c r="B10" s="21"/>
      <c r="C10" s="21"/>
      <c r="D10" s="22"/>
      <c r="E10" s="23"/>
      <c r="F10" s="23"/>
      <c r="G10" s="23"/>
      <c r="H10" s="22"/>
      <c r="I10" s="23"/>
      <c r="J10" s="21"/>
      <c r="K10" s="21"/>
      <c r="L10" s="21"/>
      <c r="M10" s="21"/>
      <c r="N10" s="24"/>
      <c r="O10" s="1" t="s">
        <v>0</v>
      </c>
      <c r="P10" s="2"/>
      <c r="Q10" s="2"/>
      <c r="R10" s="3"/>
      <c r="S10" s="1"/>
      <c r="T10" s="1"/>
      <c r="U10" s="1"/>
      <c r="V10" s="3"/>
      <c r="W10" s="1"/>
      <c r="X10" s="2"/>
      <c r="Y10" s="2"/>
      <c r="Z10" s="2"/>
      <c r="AA10" s="1" t="s">
        <v>0</v>
      </c>
      <c r="AB10" s="2"/>
      <c r="AC10" s="2"/>
      <c r="AD10" s="3"/>
      <c r="AE10" s="1"/>
      <c r="AF10" s="1"/>
      <c r="AG10" s="1"/>
      <c r="AH10" s="3"/>
      <c r="AI10" s="1"/>
      <c r="AJ10" s="2"/>
      <c r="AK10" s="2"/>
      <c r="AL10" s="2"/>
      <c r="AM10" s="1" t="s">
        <v>0</v>
      </c>
      <c r="AN10" s="2"/>
      <c r="AO10" s="2"/>
      <c r="AP10" s="3"/>
      <c r="AQ10" s="1"/>
      <c r="AR10" s="1"/>
      <c r="AS10" s="1"/>
      <c r="AT10" s="3"/>
      <c r="AU10" s="1"/>
      <c r="AV10" s="2"/>
      <c r="AW10" s="2"/>
      <c r="AX10" s="2"/>
      <c r="AY10" s="1" t="s">
        <v>0</v>
      </c>
      <c r="AZ10" s="2"/>
      <c r="BA10" s="2"/>
      <c r="BB10" s="3"/>
      <c r="BC10" s="1"/>
      <c r="BD10" s="1"/>
      <c r="BE10" s="1"/>
      <c r="BF10" s="3"/>
      <c r="BG10" s="1"/>
      <c r="BH10" s="2"/>
      <c r="BI10" s="2"/>
      <c r="BJ10" s="2"/>
      <c r="BK10" s="1" t="s">
        <v>0</v>
      </c>
      <c r="BL10" s="2"/>
      <c r="BM10" s="2"/>
      <c r="BN10" s="3"/>
      <c r="BO10" s="1"/>
      <c r="BP10" s="1"/>
      <c r="BQ10" s="1"/>
      <c r="BR10" s="3"/>
      <c r="BS10" s="1"/>
      <c r="BT10" s="2"/>
      <c r="BU10" s="2"/>
      <c r="BV10" s="2"/>
      <c r="BW10" s="2"/>
      <c r="BY10" s="1" t="s">
        <v>36</v>
      </c>
      <c r="BZ10" s="2"/>
      <c r="CA10" s="2"/>
      <c r="CB10" s="2"/>
      <c r="CC10" s="3"/>
      <c r="CD10" s="1"/>
      <c r="CE10" s="1"/>
      <c r="CF10" s="1"/>
      <c r="CG10" s="3"/>
      <c r="CH10" s="1"/>
      <c r="CI10" s="2"/>
      <c r="CJ10" s="2"/>
      <c r="CK10" s="2"/>
      <c r="CL10" s="2"/>
    </row>
    <row r="11" spans="1:95" ht="15.75">
      <c r="A11" s="25"/>
      <c r="B11" s="26"/>
      <c r="C11" s="26"/>
      <c r="D11" s="26"/>
      <c r="E11" s="26"/>
      <c r="F11" s="26" t="s">
        <v>2</v>
      </c>
      <c r="G11" s="26"/>
      <c r="H11" s="26" t="s">
        <v>27</v>
      </c>
      <c r="I11" s="26"/>
      <c r="J11" s="26" t="s">
        <v>28</v>
      </c>
      <c r="K11" s="26"/>
      <c r="L11" s="26"/>
      <c r="M11" s="26"/>
      <c r="N11" s="27"/>
      <c r="O11" s="2" t="s">
        <v>1</v>
      </c>
      <c r="P11" s="2"/>
      <c r="Q11" s="2"/>
      <c r="R11" s="2"/>
      <c r="S11" s="2"/>
      <c r="T11" s="2" t="s">
        <v>2</v>
      </c>
      <c r="U11" s="2"/>
      <c r="V11" s="2" t="s">
        <v>25</v>
      </c>
      <c r="W11" s="2"/>
      <c r="X11" s="2"/>
      <c r="Y11" s="1"/>
      <c r="Z11" s="2"/>
      <c r="AA11" t="s">
        <v>24</v>
      </c>
      <c r="AF11" t="s">
        <v>2</v>
      </c>
      <c r="AH11" t="s">
        <v>25</v>
      </c>
      <c r="AM11" s="2" t="s">
        <v>33</v>
      </c>
      <c r="AN11" s="2"/>
      <c r="AO11" s="2"/>
      <c r="AP11" s="2"/>
      <c r="AQ11" s="2"/>
      <c r="AR11" s="2" t="s">
        <v>2</v>
      </c>
      <c r="AS11" s="2"/>
      <c r="AT11" s="2" t="s">
        <v>141</v>
      </c>
      <c r="AU11" s="2"/>
      <c r="AV11" s="2"/>
      <c r="AW11" s="1"/>
      <c r="AX11" s="2"/>
      <c r="AY11" s="2" t="s">
        <v>34</v>
      </c>
      <c r="AZ11" s="2"/>
      <c r="BA11" s="2"/>
      <c r="BB11" s="2"/>
      <c r="BC11" s="2"/>
      <c r="BD11" s="2" t="s">
        <v>2</v>
      </c>
      <c r="BE11" s="2"/>
      <c r="BF11" t="s">
        <v>25</v>
      </c>
      <c r="BG11" s="2"/>
      <c r="BH11" s="2"/>
      <c r="BI11" s="1"/>
      <c r="BJ11" s="2"/>
      <c r="BK11" t="s">
        <v>35</v>
      </c>
      <c r="BP11" t="s">
        <v>2</v>
      </c>
      <c r="BR11" t="s">
        <v>3</v>
      </c>
      <c r="BY11" t="s">
        <v>37</v>
      </c>
      <c r="CE11" t="s">
        <v>2</v>
      </c>
      <c r="CG11" t="s">
        <v>38</v>
      </c>
      <c r="CI11" s="82"/>
      <c r="CQ11" t="s">
        <v>152</v>
      </c>
    </row>
    <row r="12" spans="1:104" ht="16.5" thickBot="1">
      <c r="A12" s="28" t="s">
        <v>4</v>
      </c>
      <c r="B12" s="4" t="s">
        <v>5</v>
      </c>
      <c r="C12" s="5" t="s">
        <v>29</v>
      </c>
      <c r="D12" s="5" t="s">
        <v>30</v>
      </c>
      <c r="E12" s="5" t="s">
        <v>6</v>
      </c>
      <c r="F12" s="5" t="s">
        <v>7</v>
      </c>
      <c r="G12" s="5" t="s">
        <v>8</v>
      </c>
      <c r="H12" s="5" t="s">
        <v>9</v>
      </c>
      <c r="I12" s="5" t="s">
        <v>31</v>
      </c>
      <c r="J12" s="5" t="s">
        <v>11</v>
      </c>
      <c r="K12" s="5" t="s">
        <v>12</v>
      </c>
      <c r="L12" s="5" t="s">
        <v>13</v>
      </c>
      <c r="M12" s="5" t="s">
        <v>14</v>
      </c>
      <c r="N12" s="29" t="s">
        <v>15</v>
      </c>
      <c r="O12" s="4" t="s">
        <v>4</v>
      </c>
      <c r="P12" s="4" t="s">
        <v>5</v>
      </c>
      <c r="Q12" s="5" t="s">
        <v>6</v>
      </c>
      <c r="R12" s="5" t="s">
        <v>7</v>
      </c>
      <c r="S12" s="5" t="s">
        <v>8</v>
      </c>
      <c r="T12" s="5" t="s">
        <v>9</v>
      </c>
      <c r="U12" s="5" t="s">
        <v>10</v>
      </c>
      <c r="V12" s="5" t="s">
        <v>11</v>
      </c>
      <c r="W12" s="5" t="s">
        <v>12</v>
      </c>
      <c r="X12" s="5" t="s">
        <v>13</v>
      </c>
      <c r="Y12" s="5" t="s">
        <v>14</v>
      </c>
      <c r="Z12" s="5" t="s">
        <v>15</v>
      </c>
      <c r="AA12" s="4" t="s">
        <v>4</v>
      </c>
      <c r="AB12" s="4" t="s">
        <v>5</v>
      </c>
      <c r="AC12" s="5" t="s">
        <v>6</v>
      </c>
      <c r="AD12" s="5" t="s">
        <v>7</v>
      </c>
      <c r="AE12" s="5" t="s">
        <v>8</v>
      </c>
      <c r="AF12" s="5" t="s">
        <v>9</v>
      </c>
      <c r="AG12" s="5" t="s">
        <v>10</v>
      </c>
      <c r="AH12" s="5" t="s">
        <v>11</v>
      </c>
      <c r="AI12" s="5" t="s">
        <v>12</v>
      </c>
      <c r="AJ12" s="5" t="s">
        <v>13</v>
      </c>
      <c r="AK12" s="5" t="s">
        <v>14</v>
      </c>
      <c r="AL12" s="5" t="s">
        <v>15</v>
      </c>
      <c r="AM12" s="4" t="s">
        <v>4</v>
      </c>
      <c r="AN12" s="4" t="s">
        <v>5</v>
      </c>
      <c r="AO12" s="5" t="s">
        <v>6</v>
      </c>
      <c r="AP12" s="5" t="s">
        <v>7</v>
      </c>
      <c r="AQ12" s="5" t="s">
        <v>8</v>
      </c>
      <c r="AR12" s="5" t="s">
        <v>9</v>
      </c>
      <c r="AS12" s="5" t="s">
        <v>10</v>
      </c>
      <c r="AT12" s="5" t="s">
        <v>11</v>
      </c>
      <c r="AU12" s="5" t="s">
        <v>12</v>
      </c>
      <c r="AV12" s="5" t="s">
        <v>13</v>
      </c>
      <c r="AW12" s="5" t="s">
        <v>14</v>
      </c>
      <c r="AX12" s="5" t="s">
        <v>15</v>
      </c>
      <c r="AY12" s="4" t="s">
        <v>4</v>
      </c>
      <c r="AZ12" s="4" t="s">
        <v>5</v>
      </c>
      <c r="BA12" s="5" t="s">
        <v>6</v>
      </c>
      <c r="BB12" s="5" t="s">
        <v>7</v>
      </c>
      <c r="BC12" s="5" t="s">
        <v>8</v>
      </c>
      <c r="BD12" s="5" t="s">
        <v>9</v>
      </c>
      <c r="BE12" s="5" t="s">
        <v>10</v>
      </c>
      <c r="BF12" s="5" t="s">
        <v>11</v>
      </c>
      <c r="BG12" s="5" t="s">
        <v>12</v>
      </c>
      <c r="BH12" s="5" t="s">
        <v>13</v>
      </c>
      <c r="BI12" s="5" t="s">
        <v>14</v>
      </c>
      <c r="BJ12" s="5" t="s">
        <v>15</v>
      </c>
      <c r="BK12" s="4" t="s">
        <v>4</v>
      </c>
      <c r="BL12" s="4" t="s">
        <v>5</v>
      </c>
      <c r="BM12" s="5" t="s">
        <v>29</v>
      </c>
      <c r="BN12" s="5" t="s">
        <v>30</v>
      </c>
      <c r="BO12" s="5" t="s">
        <v>6</v>
      </c>
      <c r="BP12" s="5" t="s">
        <v>7</v>
      </c>
      <c r="BQ12" s="5" t="s">
        <v>8</v>
      </c>
      <c r="BR12" s="5" t="s">
        <v>9</v>
      </c>
      <c r="BS12" s="5" t="s">
        <v>10</v>
      </c>
      <c r="BT12" s="5" t="s">
        <v>11</v>
      </c>
      <c r="BU12" s="5" t="s">
        <v>12</v>
      </c>
      <c r="BV12" s="5" t="s">
        <v>13</v>
      </c>
      <c r="BW12" s="5" t="s">
        <v>14</v>
      </c>
      <c r="BX12" s="5" t="s">
        <v>15</v>
      </c>
      <c r="BY12" s="4" t="s">
        <v>4</v>
      </c>
      <c r="BZ12" s="4" t="s">
        <v>5</v>
      </c>
      <c r="CA12" s="5" t="s">
        <v>29</v>
      </c>
      <c r="CB12" s="5" t="s">
        <v>30</v>
      </c>
      <c r="CC12" s="5" t="s">
        <v>6</v>
      </c>
      <c r="CD12" s="5" t="s">
        <v>7</v>
      </c>
      <c r="CE12" s="5" t="s">
        <v>8</v>
      </c>
      <c r="CF12" s="5" t="s">
        <v>9</v>
      </c>
      <c r="CG12" s="5" t="s">
        <v>10</v>
      </c>
      <c r="CH12" s="5" t="s">
        <v>11</v>
      </c>
      <c r="CI12" s="5" t="s">
        <v>12</v>
      </c>
      <c r="CJ12" s="5" t="s">
        <v>13</v>
      </c>
      <c r="CK12" s="5" t="s">
        <v>14</v>
      </c>
      <c r="CL12" s="5" t="s">
        <v>15</v>
      </c>
      <c r="CM12" s="28" t="s">
        <v>4</v>
      </c>
      <c r="CN12" s="4" t="s">
        <v>5</v>
      </c>
      <c r="CO12" s="5" t="s">
        <v>29</v>
      </c>
      <c r="CP12" s="5" t="s">
        <v>30</v>
      </c>
      <c r="CQ12" s="5" t="s">
        <v>6</v>
      </c>
      <c r="CR12" s="5" t="s">
        <v>7</v>
      </c>
      <c r="CS12" s="5" t="s">
        <v>8</v>
      </c>
      <c r="CT12" s="5" t="s">
        <v>9</v>
      </c>
      <c r="CU12" s="5" t="s">
        <v>10</v>
      </c>
      <c r="CV12" s="5" t="s">
        <v>11</v>
      </c>
      <c r="CW12" s="5" t="s">
        <v>12</v>
      </c>
      <c r="CX12" s="5" t="s">
        <v>13</v>
      </c>
      <c r="CY12" s="5" t="s">
        <v>14</v>
      </c>
      <c r="CZ12" s="41" t="s">
        <v>15</v>
      </c>
    </row>
    <row r="13" spans="1:104" ht="16.5" thickTop="1">
      <c r="A13" s="30">
        <v>2005</v>
      </c>
      <c r="B13" s="6">
        <v>1</v>
      </c>
      <c r="C13" s="7"/>
      <c r="D13" s="7"/>
      <c r="E13" s="7"/>
      <c r="F13" s="7"/>
      <c r="G13" s="7"/>
      <c r="H13" s="7"/>
      <c r="I13" s="7"/>
      <c r="J13" s="7"/>
      <c r="K13" s="7"/>
      <c r="L13" s="8"/>
      <c r="M13" s="8"/>
      <c r="N13" s="31"/>
      <c r="O13" s="1">
        <v>2005</v>
      </c>
      <c r="P13" s="6">
        <v>1</v>
      </c>
      <c r="Q13" s="7"/>
      <c r="R13" s="7"/>
      <c r="S13" s="7"/>
      <c r="T13" s="7"/>
      <c r="U13" s="7"/>
      <c r="V13" s="7"/>
      <c r="W13" s="7"/>
      <c r="X13" s="7"/>
      <c r="Y13" s="7"/>
      <c r="Z13" s="8"/>
      <c r="AA13" s="1">
        <v>2005</v>
      </c>
      <c r="AB13" s="6">
        <v>1</v>
      </c>
      <c r="AC13" s="7"/>
      <c r="AD13" s="7"/>
      <c r="AE13" s="7"/>
      <c r="AF13" s="7"/>
      <c r="AG13" s="7"/>
      <c r="AH13" s="7"/>
      <c r="AI13" s="7"/>
      <c r="AJ13" s="7"/>
      <c r="AK13" s="7"/>
      <c r="AL13" s="8"/>
      <c r="AM13" s="1">
        <v>2005</v>
      </c>
      <c r="AN13" s="6">
        <v>1</v>
      </c>
      <c r="AO13" s="7"/>
      <c r="AP13" s="7"/>
      <c r="AQ13" s="7"/>
      <c r="AR13" s="7"/>
      <c r="AS13" s="7"/>
      <c r="AT13" s="7"/>
      <c r="AU13" s="7"/>
      <c r="AV13" s="7"/>
      <c r="AW13" s="7"/>
      <c r="AX13" s="8"/>
      <c r="AY13" s="1">
        <v>2005</v>
      </c>
      <c r="AZ13" s="6">
        <v>1</v>
      </c>
      <c r="BA13" s="7"/>
      <c r="BB13" s="7"/>
      <c r="BC13" s="7"/>
      <c r="BD13" s="7"/>
      <c r="BE13" s="7">
        <v>45.03</v>
      </c>
      <c r="BF13" s="7">
        <v>23.2</v>
      </c>
      <c r="BG13" s="7"/>
      <c r="BH13" s="7"/>
      <c r="BI13" s="7"/>
      <c r="BJ13" s="8"/>
      <c r="BK13" s="1">
        <v>2005</v>
      </c>
      <c r="BL13" s="6">
        <v>1</v>
      </c>
      <c r="BM13" s="7">
        <v>70.14</v>
      </c>
      <c r="BN13" s="7">
        <v>90.14</v>
      </c>
      <c r="BO13" s="7">
        <v>86.42</v>
      </c>
      <c r="BP13" s="7">
        <v>110.84</v>
      </c>
      <c r="BQ13" s="7">
        <v>101.94</v>
      </c>
      <c r="BR13" s="7">
        <v>81.19</v>
      </c>
      <c r="BS13" s="7">
        <v>23.49</v>
      </c>
      <c r="BT13" s="7">
        <v>0</v>
      </c>
      <c r="BU13" s="7">
        <v>41.06</v>
      </c>
      <c r="BV13" s="7">
        <v>31.69</v>
      </c>
      <c r="BW13" s="7">
        <v>47.04</v>
      </c>
      <c r="BX13" s="8">
        <v>48.62</v>
      </c>
      <c r="BY13" s="1">
        <v>2005</v>
      </c>
      <c r="BZ13" s="6">
        <v>1</v>
      </c>
      <c r="CA13" s="7">
        <v>65.07</v>
      </c>
      <c r="CB13" s="7">
        <v>72.91</v>
      </c>
      <c r="CC13" s="7">
        <v>67.42</v>
      </c>
      <c r="CD13" s="7">
        <v>99.2</v>
      </c>
      <c r="CE13" s="7">
        <v>89.55</v>
      </c>
      <c r="CF13" s="7">
        <v>63.69</v>
      </c>
      <c r="CG13" s="7">
        <v>14.47</v>
      </c>
      <c r="CH13" s="7">
        <v>0</v>
      </c>
      <c r="CI13" s="7">
        <v>35.04</v>
      </c>
      <c r="CJ13" s="7">
        <v>20.43</v>
      </c>
      <c r="CK13" s="7">
        <v>35.83</v>
      </c>
      <c r="CL13" s="8">
        <v>38.8</v>
      </c>
      <c r="CM13" s="30">
        <f>BY13</f>
        <v>2005</v>
      </c>
      <c r="CN13" s="6">
        <v>1</v>
      </c>
      <c r="CO13" s="45">
        <f>IF(BM13-CA13&gt;0,BM13-CA13,0)</f>
        <v>5.070000000000007</v>
      </c>
      <c r="CP13" s="45">
        <f aca="true" t="shared" si="0" ref="CP13:CZ13">IF(BN13-CB13&gt;0,BN13-CB13,0)</f>
        <v>17.230000000000004</v>
      </c>
      <c r="CQ13" s="45">
        <f t="shared" si="0"/>
        <v>19</v>
      </c>
      <c r="CR13" s="45">
        <f t="shared" si="0"/>
        <v>11.64</v>
      </c>
      <c r="CS13" s="45">
        <f t="shared" si="0"/>
        <v>12.39</v>
      </c>
      <c r="CT13" s="45">
        <f t="shared" si="0"/>
        <v>17.5</v>
      </c>
      <c r="CU13" s="45">
        <f t="shared" si="0"/>
        <v>9.019999999999998</v>
      </c>
      <c r="CV13" s="45">
        <f t="shared" si="0"/>
        <v>0</v>
      </c>
      <c r="CW13" s="45">
        <f t="shared" si="0"/>
        <v>6.020000000000003</v>
      </c>
      <c r="CX13" s="45">
        <f t="shared" si="0"/>
        <v>11.260000000000002</v>
      </c>
      <c r="CY13" s="45">
        <f t="shared" si="0"/>
        <v>11.21</v>
      </c>
      <c r="CZ13" s="45">
        <f t="shared" si="0"/>
        <v>9.82</v>
      </c>
    </row>
    <row r="14" spans="1:104" ht="15.75">
      <c r="A14" s="32"/>
      <c r="B14" s="6">
        <v>2</v>
      </c>
      <c r="C14" s="7"/>
      <c r="D14" s="7"/>
      <c r="E14" s="7"/>
      <c r="F14" s="7"/>
      <c r="G14" s="7"/>
      <c r="H14" s="7"/>
      <c r="I14" s="7"/>
      <c r="J14" s="7"/>
      <c r="K14" s="7"/>
      <c r="L14" s="8"/>
      <c r="M14" s="8"/>
      <c r="N14" s="31"/>
      <c r="O14" s="2"/>
      <c r="P14" s="6">
        <v>2</v>
      </c>
      <c r="Q14" s="7"/>
      <c r="R14" s="7"/>
      <c r="S14" s="7"/>
      <c r="T14" s="7"/>
      <c r="U14" s="7"/>
      <c r="V14" s="7"/>
      <c r="W14" s="7"/>
      <c r="X14" s="7"/>
      <c r="Y14" s="7"/>
      <c r="Z14" s="8"/>
      <c r="AA14" s="2"/>
      <c r="AB14" s="6">
        <v>2</v>
      </c>
      <c r="AC14" s="7"/>
      <c r="AD14" s="7"/>
      <c r="AE14" s="7"/>
      <c r="AF14" s="7"/>
      <c r="AG14" s="7"/>
      <c r="AH14" s="7"/>
      <c r="AI14" s="7"/>
      <c r="AJ14" s="7"/>
      <c r="AK14" s="7"/>
      <c r="AL14" s="8"/>
      <c r="AM14" s="2"/>
      <c r="AN14" s="6">
        <v>2</v>
      </c>
      <c r="AO14" s="7"/>
      <c r="AP14" s="7"/>
      <c r="AQ14" s="7"/>
      <c r="AR14" s="7"/>
      <c r="AS14" s="7"/>
      <c r="AT14" s="7"/>
      <c r="AU14" s="7"/>
      <c r="AV14" s="7"/>
      <c r="AW14" s="7"/>
      <c r="AX14" s="8"/>
      <c r="AY14" s="2"/>
      <c r="AZ14" s="6">
        <v>2</v>
      </c>
      <c r="BA14" s="7"/>
      <c r="BB14" s="7"/>
      <c r="BC14" s="7"/>
      <c r="BD14" s="7"/>
      <c r="BE14" s="7">
        <v>47.13</v>
      </c>
      <c r="BF14" s="7">
        <v>20.56</v>
      </c>
      <c r="BG14" s="7"/>
      <c r="BH14" s="7"/>
      <c r="BI14" s="7"/>
      <c r="BJ14" s="8"/>
      <c r="BK14" s="2"/>
      <c r="BL14" s="6">
        <v>2</v>
      </c>
      <c r="BM14" s="7">
        <v>68.63</v>
      </c>
      <c r="BN14" s="7">
        <v>95.42</v>
      </c>
      <c r="BO14" s="7">
        <v>86.93</v>
      </c>
      <c r="BP14" s="7">
        <v>108.23</v>
      </c>
      <c r="BQ14" s="7">
        <v>98.91</v>
      </c>
      <c r="BR14" s="7">
        <v>98.16</v>
      </c>
      <c r="BS14" s="7">
        <v>25.8</v>
      </c>
      <c r="BT14" s="7">
        <v>0</v>
      </c>
      <c r="BU14" s="7">
        <v>39.83</v>
      </c>
      <c r="BV14" s="7">
        <v>32.68</v>
      </c>
      <c r="BW14" s="7">
        <v>47.91</v>
      </c>
      <c r="BX14" s="8">
        <v>45.02</v>
      </c>
      <c r="BY14" s="2"/>
      <c r="BZ14" s="6">
        <v>2</v>
      </c>
      <c r="CA14" s="7">
        <v>55.14</v>
      </c>
      <c r="CB14" s="7">
        <v>75.14</v>
      </c>
      <c r="CC14" s="7">
        <v>71.42</v>
      </c>
      <c r="CD14" s="7">
        <v>95.84</v>
      </c>
      <c r="CE14" s="7">
        <v>86.94</v>
      </c>
      <c r="CF14" s="7">
        <v>66.19</v>
      </c>
      <c r="CG14" s="7">
        <v>8.49</v>
      </c>
      <c r="CH14" s="7">
        <v>0</v>
      </c>
      <c r="CI14" s="7">
        <v>31.06</v>
      </c>
      <c r="CJ14" s="7">
        <v>21.69</v>
      </c>
      <c r="CK14" s="7">
        <v>37.04</v>
      </c>
      <c r="CL14" s="8">
        <v>38.62</v>
      </c>
      <c r="CM14" s="32"/>
      <c r="CN14" s="6">
        <v>2</v>
      </c>
      <c r="CO14" s="45">
        <f aca="true" t="shared" si="1" ref="CO14:CO43">IF(BM14-CA14&gt;0,BM14-CA14,0)</f>
        <v>13.489999999999995</v>
      </c>
      <c r="CP14" s="45">
        <f aca="true" t="shared" si="2" ref="CP14:CP41">IF(BN14-CB14&gt;0,BN14-CB14,0)</f>
        <v>20.28</v>
      </c>
      <c r="CQ14" s="45">
        <f aca="true" t="shared" si="3" ref="CQ14:CQ43">IF(BO14-CC14&gt;0,BO14-CC14,0)</f>
        <v>15.510000000000005</v>
      </c>
      <c r="CR14" s="45">
        <f aca="true" t="shared" si="4" ref="CR14:CR42">IF(BP14-CD14&gt;0,BP14-CD14,0)</f>
        <v>12.39</v>
      </c>
      <c r="CS14" s="45">
        <f aca="true" t="shared" si="5" ref="CS14:CS43">IF(BQ14-CE14&gt;0,BQ14-CE14,0)</f>
        <v>11.969999999999999</v>
      </c>
      <c r="CT14" s="45">
        <f aca="true" t="shared" si="6" ref="CT14:CT42">IF(BR14-CF14&gt;0,BR14-CF14,0)</f>
        <v>31.97</v>
      </c>
      <c r="CU14" s="45">
        <f aca="true" t="shared" si="7" ref="CU14:CU43">IF(BS14-CG14&gt;0,BS14-CG14,0)</f>
        <v>17.310000000000002</v>
      </c>
      <c r="CV14" s="45">
        <f aca="true" t="shared" si="8" ref="CV14:CV43">IF(BT14-CH14&gt;0,BT14-CH14,0)</f>
        <v>0</v>
      </c>
      <c r="CW14" s="45">
        <f aca="true" t="shared" si="9" ref="CW14:CW42">IF(BU14-CI14&gt;0,BU14-CI14,0)</f>
        <v>8.77</v>
      </c>
      <c r="CX14" s="45">
        <f aca="true" t="shared" si="10" ref="CX14:CX43">IF(BV14-CJ14&gt;0,BV14-CJ14,0)</f>
        <v>10.989999999999998</v>
      </c>
      <c r="CY14" s="45">
        <f aca="true" t="shared" si="11" ref="CY14:CY42">IF(BW14-CK14&gt;0,BW14-CK14,0)</f>
        <v>10.869999999999997</v>
      </c>
      <c r="CZ14" s="45">
        <f aca="true" t="shared" si="12" ref="CZ14:CZ43">IF(BX14-CL14&gt;0,BX14-CL14,0)</f>
        <v>6.400000000000006</v>
      </c>
    </row>
    <row r="15" spans="1:104" ht="15.75">
      <c r="A15" s="32"/>
      <c r="B15" s="6">
        <v>3</v>
      </c>
      <c r="C15" s="7"/>
      <c r="D15" s="7"/>
      <c r="E15" s="7"/>
      <c r="F15" s="7"/>
      <c r="G15" s="7"/>
      <c r="H15" s="7"/>
      <c r="I15" s="7"/>
      <c r="J15" s="7"/>
      <c r="K15" s="7"/>
      <c r="L15" s="8"/>
      <c r="M15" s="8"/>
      <c r="N15" s="31"/>
      <c r="O15" s="2"/>
      <c r="P15" s="6">
        <v>3</v>
      </c>
      <c r="Q15" s="7"/>
      <c r="R15" s="7"/>
      <c r="S15" s="7"/>
      <c r="T15" s="7"/>
      <c r="U15" s="7"/>
      <c r="V15" s="7"/>
      <c r="W15" s="7"/>
      <c r="X15" s="7"/>
      <c r="Y15" s="7"/>
      <c r="Z15" s="8"/>
      <c r="AA15" s="2"/>
      <c r="AB15" s="6">
        <v>3</v>
      </c>
      <c r="AC15" s="7"/>
      <c r="AD15" s="7"/>
      <c r="AE15" s="7"/>
      <c r="AF15" s="7"/>
      <c r="AG15" s="7"/>
      <c r="AH15" s="7"/>
      <c r="AI15" s="7"/>
      <c r="AJ15" s="7"/>
      <c r="AK15" s="7"/>
      <c r="AL15" s="8"/>
      <c r="AM15" s="2"/>
      <c r="AN15" s="6">
        <v>3</v>
      </c>
      <c r="AO15" s="7"/>
      <c r="AP15" s="7"/>
      <c r="AQ15" s="7"/>
      <c r="AR15" s="7"/>
      <c r="AS15" s="7"/>
      <c r="AT15" s="7"/>
      <c r="AU15" s="7"/>
      <c r="AV15" s="7"/>
      <c r="AW15" s="7"/>
      <c r="AX15" s="8"/>
      <c r="AY15" s="2"/>
      <c r="AZ15" s="6">
        <v>3</v>
      </c>
      <c r="BA15" s="7"/>
      <c r="BB15" s="7"/>
      <c r="BC15" s="7"/>
      <c r="BD15" s="7"/>
      <c r="BE15" s="7">
        <v>43.96</v>
      </c>
      <c r="BF15" s="7">
        <v>15.3</v>
      </c>
      <c r="BG15" s="7"/>
      <c r="BH15" s="7"/>
      <c r="BI15" s="7"/>
      <c r="BJ15" s="8"/>
      <c r="BK15" s="2"/>
      <c r="BL15" s="6">
        <v>3</v>
      </c>
      <c r="BM15" s="7">
        <v>56.76</v>
      </c>
      <c r="BN15" s="7">
        <v>97.04</v>
      </c>
      <c r="BO15" s="7">
        <v>85.85</v>
      </c>
      <c r="BP15" s="7">
        <v>105.93</v>
      </c>
      <c r="BQ15" s="7">
        <v>97.19</v>
      </c>
      <c r="BR15" s="7">
        <v>122.7</v>
      </c>
      <c r="BS15" s="7">
        <v>25.09</v>
      </c>
      <c r="BT15" s="7">
        <v>0</v>
      </c>
      <c r="BU15" s="7">
        <v>38.35</v>
      </c>
      <c r="BV15" s="7">
        <v>31.36</v>
      </c>
      <c r="BW15" s="7">
        <v>48.25</v>
      </c>
      <c r="BX15" s="8">
        <v>43.53</v>
      </c>
      <c r="BY15" s="2"/>
      <c r="BZ15" s="6">
        <v>3</v>
      </c>
      <c r="CA15" s="7">
        <v>53.63</v>
      </c>
      <c r="CB15" s="7">
        <v>80.42</v>
      </c>
      <c r="CC15" s="7">
        <v>71.93</v>
      </c>
      <c r="CD15" s="7">
        <v>93.23</v>
      </c>
      <c r="CE15" s="7">
        <v>83.91</v>
      </c>
      <c r="CF15" s="7">
        <v>83.16</v>
      </c>
      <c r="CG15" s="7">
        <v>10.8</v>
      </c>
      <c r="CH15" s="7">
        <v>0</v>
      </c>
      <c r="CI15" s="7">
        <v>29.83</v>
      </c>
      <c r="CJ15" s="7">
        <v>22.68</v>
      </c>
      <c r="CK15" s="7">
        <v>37.91</v>
      </c>
      <c r="CL15" s="8">
        <v>35.02</v>
      </c>
      <c r="CM15" s="32"/>
      <c r="CN15" s="6">
        <v>3</v>
      </c>
      <c r="CO15" s="45">
        <f t="shared" si="1"/>
        <v>3.1299999999999955</v>
      </c>
      <c r="CP15" s="45">
        <f t="shared" si="2"/>
        <v>16.620000000000005</v>
      </c>
      <c r="CQ15" s="45">
        <f t="shared" si="3"/>
        <v>13.919999999999987</v>
      </c>
      <c r="CR15" s="45">
        <f t="shared" si="4"/>
        <v>12.700000000000003</v>
      </c>
      <c r="CS15" s="45">
        <f t="shared" si="5"/>
        <v>13.280000000000001</v>
      </c>
      <c r="CT15" s="45">
        <f t="shared" si="6"/>
        <v>39.540000000000006</v>
      </c>
      <c r="CU15" s="45">
        <f t="shared" si="7"/>
        <v>14.29</v>
      </c>
      <c r="CV15" s="45">
        <f t="shared" si="8"/>
        <v>0</v>
      </c>
      <c r="CW15" s="45">
        <f t="shared" si="9"/>
        <v>8.520000000000003</v>
      </c>
      <c r="CX15" s="45">
        <f t="shared" si="10"/>
        <v>8.68</v>
      </c>
      <c r="CY15" s="45">
        <f t="shared" si="11"/>
        <v>10.340000000000003</v>
      </c>
      <c r="CZ15" s="45">
        <f t="shared" si="12"/>
        <v>8.509999999999998</v>
      </c>
    </row>
    <row r="16" spans="1:104" ht="15.75">
      <c r="A16" s="32"/>
      <c r="B16" s="6">
        <v>4</v>
      </c>
      <c r="C16" s="7"/>
      <c r="D16" s="7"/>
      <c r="E16" s="7"/>
      <c r="F16" s="7"/>
      <c r="G16" s="7"/>
      <c r="H16" s="7"/>
      <c r="I16" s="7"/>
      <c r="J16" s="7"/>
      <c r="K16" s="7"/>
      <c r="L16" s="8"/>
      <c r="M16" s="8"/>
      <c r="N16" s="31"/>
      <c r="O16" s="2"/>
      <c r="P16" s="6">
        <v>4</v>
      </c>
      <c r="Q16" s="7"/>
      <c r="R16" s="7"/>
      <c r="S16" s="7"/>
      <c r="T16" s="7"/>
      <c r="U16" s="7"/>
      <c r="V16" s="7"/>
      <c r="W16" s="7"/>
      <c r="X16" s="7"/>
      <c r="Y16" s="7"/>
      <c r="Z16" s="8"/>
      <c r="AA16" s="2"/>
      <c r="AB16" s="6">
        <v>4</v>
      </c>
      <c r="AC16" s="7"/>
      <c r="AD16" s="7"/>
      <c r="AE16" s="7"/>
      <c r="AF16" s="7"/>
      <c r="AG16" s="7"/>
      <c r="AH16" s="7"/>
      <c r="AI16" s="7"/>
      <c r="AJ16" s="7"/>
      <c r="AK16" s="7"/>
      <c r="AL16" s="8"/>
      <c r="AM16" s="2"/>
      <c r="AN16" s="6">
        <v>4</v>
      </c>
      <c r="AO16" s="7"/>
      <c r="AP16" s="7"/>
      <c r="AQ16" s="7"/>
      <c r="AR16" s="7"/>
      <c r="AS16" s="7"/>
      <c r="AT16" s="7"/>
      <c r="AU16" s="7"/>
      <c r="AV16" s="7"/>
      <c r="AW16" s="7"/>
      <c r="AX16" s="8"/>
      <c r="AY16" s="2"/>
      <c r="AZ16" s="6">
        <v>4</v>
      </c>
      <c r="BA16" s="7"/>
      <c r="BB16" s="7"/>
      <c r="BC16" s="7"/>
      <c r="BD16" s="7"/>
      <c r="BE16" s="7">
        <v>45.92</v>
      </c>
      <c r="BF16" s="7">
        <v>15.04</v>
      </c>
      <c r="BG16" s="7"/>
      <c r="BH16" s="7"/>
      <c r="BI16" s="7"/>
      <c r="BJ16" s="8"/>
      <c r="BK16" s="2"/>
      <c r="BL16" s="6">
        <v>4</v>
      </c>
      <c r="BM16" s="7">
        <v>44.58</v>
      </c>
      <c r="BN16" s="7">
        <v>104.68</v>
      </c>
      <c r="BO16" s="7">
        <v>85.5</v>
      </c>
      <c r="BP16" s="7">
        <v>104.45</v>
      </c>
      <c r="BQ16" s="7">
        <v>98.43</v>
      </c>
      <c r="BR16" s="7">
        <v>208.01</v>
      </c>
      <c r="BS16" s="7">
        <v>0</v>
      </c>
      <c r="BT16" s="7">
        <v>0</v>
      </c>
      <c r="BU16" s="7">
        <v>39.77</v>
      </c>
      <c r="BV16" s="7">
        <v>29.36</v>
      </c>
      <c r="BW16" s="7">
        <v>47.64</v>
      </c>
      <c r="BX16" s="8">
        <v>43.1</v>
      </c>
      <c r="BY16" s="2"/>
      <c r="BZ16" s="6">
        <v>4</v>
      </c>
      <c r="CA16" s="7">
        <v>41.76</v>
      </c>
      <c r="CB16" s="7">
        <v>82.04</v>
      </c>
      <c r="CC16" s="7">
        <v>70.85</v>
      </c>
      <c r="CD16" s="7">
        <v>90.93</v>
      </c>
      <c r="CE16" s="7">
        <v>82.19</v>
      </c>
      <c r="CF16" s="7">
        <v>107.7</v>
      </c>
      <c r="CG16" s="7">
        <v>10.09</v>
      </c>
      <c r="CH16" s="7">
        <v>0</v>
      </c>
      <c r="CI16" s="7">
        <v>28.35</v>
      </c>
      <c r="CJ16" s="7">
        <v>21.36</v>
      </c>
      <c r="CK16" s="7">
        <v>38.25</v>
      </c>
      <c r="CL16" s="8">
        <v>33.53</v>
      </c>
      <c r="CM16" s="32"/>
      <c r="CN16" s="6">
        <v>4</v>
      </c>
      <c r="CO16" s="45">
        <f t="shared" si="1"/>
        <v>2.8200000000000003</v>
      </c>
      <c r="CP16" s="45">
        <f t="shared" si="2"/>
        <v>22.64</v>
      </c>
      <c r="CQ16" s="45">
        <f t="shared" si="3"/>
        <v>14.650000000000006</v>
      </c>
      <c r="CR16" s="45">
        <f t="shared" si="4"/>
        <v>13.519999999999996</v>
      </c>
      <c r="CS16" s="45">
        <f t="shared" si="5"/>
        <v>16.24000000000001</v>
      </c>
      <c r="CT16" s="45">
        <f t="shared" si="6"/>
        <v>100.30999999999999</v>
      </c>
      <c r="CU16" s="45">
        <f t="shared" si="7"/>
        <v>0</v>
      </c>
      <c r="CV16" s="45">
        <f t="shared" si="8"/>
        <v>0</v>
      </c>
      <c r="CW16" s="45">
        <f t="shared" si="9"/>
        <v>11.420000000000002</v>
      </c>
      <c r="CX16" s="45">
        <f t="shared" si="10"/>
        <v>8</v>
      </c>
      <c r="CY16" s="45">
        <f t="shared" si="11"/>
        <v>9.39</v>
      </c>
      <c r="CZ16" s="45">
        <f t="shared" si="12"/>
        <v>9.57</v>
      </c>
    </row>
    <row r="17" spans="1:104" ht="15.75">
      <c r="A17" s="32"/>
      <c r="B17" s="6">
        <v>5</v>
      </c>
      <c r="C17" s="7"/>
      <c r="D17" s="7"/>
      <c r="E17" s="7"/>
      <c r="F17" s="7"/>
      <c r="G17" s="7"/>
      <c r="H17" s="7"/>
      <c r="I17" s="7"/>
      <c r="J17" s="7"/>
      <c r="K17" s="7"/>
      <c r="L17" s="8"/>
      <c r="M17" s="8"/>
      <c r="N17" s="31"/>
      <c r="O17" s="2"/>
      <c r="P17" s="6">
        <v>5</v>
      </c>
      <c r="Q17" s="7"/>
      <c r="R17" s="7"/>
      <c r="S17" s="7"/>
      <c r="T17" s="7"/>
      <c r="U17" s="7"/>
      <c r="V17" s="7"/>
      <c r="W17" s="7"/>
      <c r="X17" s="7"/>
      <c r="Y17" s="7"/>
      <c r="Z17" s="8"/>
      <c r="AA17" s="2"/>
      <c r="AB17" s="6">
        <v>5</v>
      </c>
      <c r="AC17" s="7"/>
      <c r="AD17" s="7"/>
      <c r="AE17" s="7"/>
      <c r="AF17" s="7"/>
      <c r="AG17" s="7"/>
      <c r="AH17" s="7"/>
      <c r="AI17" s="7"/>
      <c r="AJ17" s="7"/>
      <c r="AK17" s="7"/>
      <c r="AL17" s="8"/>
      <c r="AM17" s="2"/>
      <c r="AN17" s="6">
        <v>5</v>
      </c>
      <c r="AO17" s="7"/>
      <c r="AP17" s="7"/>
      <c r="AQ17" s="7"/>
      <c r="AR17" s="7"/>
      <c r="AS17" s="7"/>
      <c r="AT17" s="7"/>
      <c r="AU17" s="7"/>
      <c r="AV17" s="7"/>
      <c r="AW17" s="7"/>
      <c r="AX17" s="8"/>
      <c r="AY17" s="2"/>
      <c r="AZ17" s="6">
        <v>5</v>
      </c>
      <c r="BA17" s="7"/>
      <c r="BB17" s="7"/>
      <c r="BC17" s="7"/>
      <c r="BD17" s="7"/>
      <c r="BE17" s="7">
        <v>45.33</v>
      </c>
      <c r="BF17" s="7">
        <v>16.59</v>
      </c>
      <c r="BG17" s="7"/>
      <c r="BH17" s="7"/>
      <c r="BI17" s="7"/>
      <c r="BJ17" s="8"/>
      <c r="BK17" s="2"/>
      <c r="BL17" s="6">
        <v>5</v>
      </c>
      <c r="BM17" s="7">
        <v>41.85</v>
      </c>
      <c r="BN17" s="7">
        <v>109.22</v>
      </c>
      <c r="BO17" s="7">
        <v>85.78</v>
      </c>
      <c r="BP17" s="7">
        <v>107.46</v>
      </c>
      <c r="BQ17" s="7">
        <v>99.89</v>
      </c>
      <c r="BR17" s="7">
        <v>239.06</v>
      </c>
      <c r="BS17" s="7">
        <v>0</v>
      </c>
      <c r="BT17" s="7">
        <v>0</v>
      </c>
      <c r="BU17" s="7">
        <v>43.09</v>
      </c>
      <c r="BV17" s="7">
        <v>27.32</v>
      </c>
      <c r="BW17" s="7">
        <v>47.5</v>
      </c>
      <c r="BX17" s="8">
        <v>36.07</v>
      </c>
      <c r="BY17" s="2"/>
      <c r="BZ17" s="6">
        <v>5</v>
      </c>
      <c r="CA17" s="7">
        <v>29.58</v>
      </c>
      <c r="CB17" s="7">
        <v>89.68</v>
      </c>
      <c r="CC17" s="7">
        <v>70.5</v>
      </c>
      <c r="CD17" s="7">
        <v>89.45</v>
      </c>
      <c r="CE17" s="7">
        <v>83.43</v>
      </c>
      <c r="CF17" s="7">
        <v>193.01</v>
      </c>
      <c r="CG17" s="7">
        <v>0</v>
      </c>
      <c r="CH17" s="7">
        <v>0</v>
      </c>
      <c r="CI17" s="7">
        <v>29.77</v>
      </c>
      <c r="CJ17" s="7">
        <v>19.36</v>
      </c>
      <c r="CK17" s="7">
        <v>37.64</v>
      </c>
      <c r="CL17" s="8">
        <v>33.1</v>
      </c>
      <c r="CM17" s="32"/>
      <c r="CN17" s="6">
        <v>5</v>
      </c>
      <c r="CO17" s="45">
        <f t="shared" si="1"/>
        <v>12.270000000000003</v>
      </c>
      <c r="CP17" s="45">
        <f t="shared" si="2"/>
        <v>19.539999999999992</v>
      </c>
      <c r="CQ17" s="45">
        <f t="shared" si="3"/>
        <v>15.280000000000001</v>
      </c>
      <c r="CR17" s="45">
        <f t="shared" si="4"/>
        <v>18.00999999999999</v>
      </c>
      <c r="CS17" s="45">
        <f t="shared" si="5"/>
        <v>16.459999999999994</v>
      </c>
      <c r="CT17" s="45">
        <f t="shared" si="6"/>
        <v>46.05000000000001</v>
      </c>
      <c r="CU17" s="45">
        <f t="shared" si="7"/>
        <v>0</v>
      </c>
      <c r="CV17" s="45">
        <f t="shared" si="8"/>
        <v>0</v>
      </c>
      <c r="CW17" s="45">
        <f t="shared" si="9"/>
        <v>13.320000000000004</v>
      </c>
      <c r="CX17" s="45">
        <f t="shared" si="10"/>
        <v>7.960000000000001</v>
      </c>
      <c r="CY17" s="45">
        <f t="shared" si="11"/>
        <v>9.86</v>
      </c>
      <c r="CZ17" s="45">
        <f t="shared" si="12"/>
        <v>2.969999999999999</v>
      </c>
    </row>
    <row r="18" spans="1:104" ht="15.75">
      <c r="A18" s="32"/>
      <c r="B18" s="6">
        <v>6</v>
      </c>
      <c r="C18" s="7"/>
      <c r="D18" s="7"/>
      <c r="E18" s="7"/>
      <c r="F18" s="7"/>
      <c r="G18" s="7"/>
      <c r="H18" s="7"/>
      <c r="I18" s="7"/>
      <c r="J18" s="7"/>
      <c r="K18" s="7"/>
      <c r="L18" s="8"/>
      <c r="M18" s="8"/>
      <c r="N18" s="31"/>
      <c r="O18" s="2"/>
      <c r="P18" s="6">
        <v>6</v>
      </c>
      <c r="Q18" s="7"/>
      <c r="R18" s="7"/>
      <c r="S18" s="7"/>
      <c r="T18" s="7"/>
      <c r="U18" s="7"/>
      <c r="V18" s="7"/>
      <c r="W18" s="7"/>
      <c r="X18" s="7"/>
      <c r="Y18" s="7"/>
      <c r="Z18" s="8"/>
      <c r="AA18" s="2"/>
      <c r="AB18" s="6">
        <v>6</v>
      </c>
      <c r="AC18" s="7"/>
      <c r="AD18" s="7"/>
      <c r="AE18" s="7"/>
      <c r="AF18" s="7"/>
      <c r="AG18" s="7"/>
      <c r="AH18" s="7"/>
      <c r="AI18" s="7"/>
      <c r="AJ18" s="7"/>
      <c r="AK18" s="7"/>
      <c r="AL18" s="8"/>
      <c r="AM18" s="2"/>
      <c r="AN18" s="6">
        <v>6</v>
      </c>
      <c r="AO18" s="7"/>
      <c r="AP18" s="7"/>
      <c r="AQ18" s="7"/>
      <c r="AR18" s="7"/>
      <c r="AS18" s="7"/>
      <c r="AT18" s="7"/>
      <c r="AU18" s="7"/>
      <c r="AV18" s="7"/>
      <c r="AW18" s="7"/>
      <c r="AX18" s="8"/>
      <c r="AY18" s="2"/>
      <c r="AZ18" s="6">
        <v>6</v>
      </c>
      <c r="BA18" s="7"/>
      <c r="BB18" s="7"/>
      <c r="BC18" s="7"/>
      <c r="BD18" s="7">
        <v>29.59</v>
      </c>
      <c r="BE18" s="7">
        <v>44.33</v>
      </c>
      <c r="BF18" s="7">
        <v>16</v>
      </c>
      <c r="BG18" s="7"/>
      <c r="BH18" s="7"/>
      <c r="BI18" s="7"/>
      <c r="BJ18" s="8"/>
      <c r="BK18" s="2"/>
      <c r="BL18" s="6">
        <v>6</v>
      </c>
      <c r="BM18" s="7">
        <v>46.88</v>
      </c>
      <c r="BN18" s="7">
        <v>78.58</v>
      </c>
      <c r="BO18" s="7">
        <v>83.89</v>
      </c>
      <c r="BP18" s="7">
        <v>115.47</v>
      </c>
      <c r="BQ18" s="7">
        <v>100.94</v>
      </c>
      <c r="BR18" s="7">
        <v>144.89</v>
      </c>
      <c r="BS18" s="7">
        <v>0</v>
      </c>
      <c r="BT18" s="7">
        <v>0</v>
      </c>
      <c r="BU18" s="7">
        <v>42.86</v>
      </c>
      <c r="BV18" s="7">
        <v>28.49</v>
      </c>
      <c r="BW18" s="7">
        <v>48.71</v>
      </c>
      <c r="BX18" s="8">
        <v>42.98</v>
      </c>
      <c r="BY18" s="2"/>
      <c r="BZ18" s="6">
        <v>6</v>
      </c>
      <c r="CA18" s="7">
        <v>26.85</v>
      </c>
      <c r="CB18" s="7">
        <v>94.22</v>
      </c>
      <c r="CC18" s="7">
        <v>70.78</v>
      </c>
      <c r="CD18" s="7">
        <v>92.46</v>
      </c>
      <c r="CE18" s="7">
        <v>84.89</v>
      </c>
      <c r="CF18" s="7">
        <v>224.06</v>
      </c>
      <c r="CG18" s="7">
        <v>0</v>
      </c>
      <c r="CH18" s="7">
        <v>0</v>
      </c>
      <c r="CI18" s="7">
        <v>33.09</v>
      </c>
      <c r="CJ18" s="7">
        <v>17.32</v>
      </c>
      <c r="CK18" s="7">
        <v>37.5</v>
      </c>
      <c r="CL18" s="8">
        <v>26.07</v>
      </c>
      <c r="CM18" s="32"/>
      <c r="CN18" s="6">
        <v>6</v>
      </c>
      <c r="CO18" s="45">
        <f t="shared" si="1"/>
        <v>20.03</v>
      </c>
      <c r="CP18" s="45">
        <f t="shared" si="2"/>
        <v>0</v>
      </c>
      <c r="CQ18" s="45">
        <f t="shared" si="3"/>
        <v>13.11</v>
      </c>
      <c r="CR18" s="45">
        <f t="shared" si="4"/>
        <v>23.010000000000005</v>
      </c>
      <c r="CS18" s="45">
        <f t="shared" si="5"/>
        <v>16.049999999999997</v>
      </c>
      <c r="CT18" s="45">
        <f t="shared" si="6"/>
        <v>0</v>
      </c>
      <c r="CU18" s="45">
        <f t="shared" si="7"/>
        <v>0</v>
      </c>
      <c r="CV18" s="45">
        <f t="shared" si="8"/>
        <v>0</v>
      </c>
      <c r="CW18" s="45">
        <f t="shared" si="9"/>
        <v>9.769999999999996</v>
      </c>
      <c r="CX18" s="45">
        <f t="shared" si="10"/>
        <v>11.169999999999998</v>
      </c>
      <c r="CY18" s="45">
        <f t="shared" si="11"/>
        <v>11.21</v>
      </c>
      <c r="CZ18" s="45">
        <f t="shared" si="12"/>
        <v>16.909999999999997</v>
      </c>
    </row>
    <row r="19" spans="1:104" ht="15.75">
      <c r="A19" s="32"/>
      <c r="B19" s="6">
        <v>7</v>
      </c>
      <c r="C19" s="7"/>
      <c r="D19" s="7"/>
      <c r="E19" s="7"/>
      <c r="F19" s="7"/>
      <c r="G19" s="7"/>
      <c r="H19" s="7"/>
      <c r="I19" s="7"/>
      <c r="J19" s="7"/>
      <c r="K19" s="7"/>
      <c r="L19" s="8"/>
      <c r="M19" s="8"/>
      <c r="N19" s="31"/>
      <c r="O19" s="2"/>
      <c r="P19" s="6">
        <v>7</v>
      </c>
      <c r="Q19" s="7"/>
      <c r="R19" s="7"/>
      <c r="S19" s="7"/>
      <c r="T19" s="7"/>
      <c r="U19" s="7"/>
      <c r="V19" s="7"/>
      <c r="W19" s="7"/>
      <c r="X19" s="7"/>
      <c r="Y19" s="7"/>
      <c r="Z19" s="8"/>
      <c r="AA19" s="2"/>
      <c r="AB19" s="6">
        <v>7</v>
      </c>
      <c r="AC19" s="7"/>
      <c r="AD19" s="7"/>
      <c r="AE19" s="7"/>
      <c r="AF19" s="7"/>
      <c r="AG19" s="7"/>
      <c r="AH19" s="7"/>
      <c r="AI19" s="7"/>
      <c r="AJ19" s="7"/>
      <c r="AK19" s="7"/>
      <c r="AL19" s="8"/>
      <c r="AM19" s="2"/>
      <c r="AN19" s="6">
        <v>7</v>
      </c>
      <c r="AO19" s="7"/>
      <c r="AP19" s="7"/>
      <c r="AQ19" s="7"/>
      <c r="AR19" s="7"/>
      <c r="AS19" s="7"/>
      <c r="AT19" s="7"/>
      <c r="AU19" s="7"/>
      <c r="AV19" s="7"/>
      <c r="AW19" s="7"/>
      <c r="AX19" s="8"/>
      <c r="AY19" s="2"/>
      <c r="AZ19" s="6">
        <v>7</v>
      </c>
      <c r="BA19" s="7"/>
      <c r="BB19" s="7"/>
      <c r="BC19" s="7"/>
      <c r="BD19" s="7">
        <v>54.26</v>
      </c>
      <c r="BE19" s="7">
        <v>41.29</v>
      </c>
      <c r="BF19" s="7">
        <v>14.75</v>
      </c>
      <c r="BG19" s="7"/>
      <c r="BH19" s="7"/>
      <c r="BI19" s="7"/>
      <c r="BJ19" s="8"/>
      <c r="BK19" s="2"/>
      <c r="BL19" s="6">
        <v>7</v>
      </c>
      <c r="BM19" s="7">
        <v>51.32</v>
      </c>
      <c r="BN19" s="7">
        <v>77.9</v>
      </c>
      <c r="BO19" s="7">
        <v>82.01</v>
      </c>
      <c r="BP19" s="7">
        <v>213.34</v>
      </c>
      <c r="BQ19" s="7">
        <v>99.5</v>
      </c>
      <c r="BR19" s="7">
        <v>101.84</v>
      </c>
      <c r="BS19" s="7">
        <v>0</v>
      </c>
      <c r="BT19" s="7">
        <v>0</v>
      </c>
      <c r="BU19" s="7">
        <v>41.02</v>
      </c>
      <c r="BV19" s="7">
        <v>30.67</v>
      </c>
      <c r="BW19" s="7">
        <v>49.61</v>
      </c>
      <c r="BX19" s="8">
        <v>37.6</v>
      </c>
      <c r="BY19" s="2"/>
      <c r="BZ19" s="6">
        <v>7</v>
      </c>
      <c r="CA19" s="7">
        <v>31.88</v>
      </c>
      <c r="CB19" s="7">
        <v>63.58</v>
      </c>
      <c r="CC19" s="7">
        <v>68.89</v>
      </c>
      <c r="CD19" s="7">
        <v>100.47</v>
      </c>
      <c r="CE19" s="7">
        <v>85.94</v>
      </c>
      <c r="CF19" s="7">
        <v>129.89</v>
      </c>
      <c r="CG19" s="7">
        <v>0</v>
      </c>
      <c r="CH19" s="7">
        <v>0</v>
      </c>
      <c r="CI19" s="7">
        <v>32.86</v>
      </c>
      <c r="CJ19" s="7">
        <v>18.49</v>
      </c>
      <c r="CK19" s="7">
        <v>38.71</v>
      </c>
      <c r="CL19" s="8">
        <v>32.98</v>
      </c>
      <c r="CM19" s="32"/>
      <c r="CN19" s="6">
        <v>7</v>
      </c>
      <c r="CO19" s="45">
        <f t="shared" si="1"/>
        <v>19.44</v>
      </c>
      <c r="CP19" s="45">
        <f t="shared" si="2"/>
        <v>14.320000000000007</v>
      </c>
      <c r="CQ19" s="45">
        <f t="shared" si="3"/>
        <v>13.120000000000005</v>
      </c>
      <c r="CR19" s="45">
        <f t="shared" si="4"/>
        <v>112.87</v>
      </c>
      <c r="CS19" s="45">
        <f t="shared" si="5"/>
        <v>13.560000000000002</v>
      </c>
      <c r="CT19" s="45">
        <f t="shared" si="6"/>
        <v>0</v>
      </c>
      <c r="CU19" s="45">
        <f t="shared" si="7"/>
        <v>0</v>
      </c>
      <c r="CV19" s="45">
        <f t="shared" si="8"/>
        <v>0</v>
      </c>
      <c r="CW19" s="45">
        <f t="shared" si="9"/>
        <v>8.160000000000004</v>
      </c>
      <c r="CX19" s="45">
        <f t="shared" si="10"/>
        <v>12.180000000000003</v>
      </c>
      <c r="CY19" s="45">
        <f t="shared" si="11"/>
        <v>10.899999999999999</v>
      </c>
      <c r="CZ19" s="45">
        <f t="shared" si="12"/>
        <v>4.6200000000000045</v>
      </c>
    </row>
    <row r="20" spans="1:104" ht="15.75">
      <c r="A20" s="32"/>
      <c r="B20" s="6">
        <v>8</v>
      </c>
      <c r="C20" s="7"/>
      <c r="D20" s="7"/>
      <c r="E20" s="7"/>
      <c r="F20" s="7"/>
      <c r="G20" s="7"/>
      <c r="H20" s="7"/>
      <c r="I20" s="7"/>
      <c r="J20" s="7"/>
      <c r="K20" s="7"/>
      <c r="L20" s="8"/>
      <c r="M20" s="8"/>
      <c r="N20" s="31"/>
      <c r="O20" s="2"/>
      <c r="P20" s="6">
        <v>8</v>
      </c>
      <c r="Q20" s="7"/>
      <c r="R20" s="7"/>
      <c r="S20" s="7"/>
      <c r="T20" s="7"/>
      <c r="U20" s="7"/>
      <c r="V20" s="7"/>
      <c r="W20" s="7"/>
      <c r="X20" s="7"/>
      <c r="Y20" s="7"/>
      <c r="Z20" s="8"/>
      <c r="AA20" s="2"/>
      <c r="AB20" s="6">
        <v>8</v>
      </c>
      <c r="AC20" s="7"/>
      <c r="AD20" s="7"/>
      <c r="AE20" s="7"/>
      <c r="AF20" s="7"/>
      <c r="AG20" s="7"/>
      <c r="AH20" s="7"/>
      <c r="AI20" s="7"/>
      <c r="AJ20" s="7"/>
      <c r="AK20" s="7"/>
      <c r="AL20" s="8"/>
      <c r="AM20" s="2"/>
      <c r="AN20" s="6">
        <v>8</v>
      </c>
      <c r="AO20" s="7"/>
      <c r="AP20" s="7"/>
      <c r="AQ20" s="7"/>
      <c r="AR20" s="7"/>
      <c r="AS20" s="7"/>
      <c r="AT20" s="7"/>
      <c r="AU20" s="7"/>
      <c r="AV20" s="7"/>
      <c r="AW20" s="7"/>
      <c r="AX20" s="8"/>
      <c r="AY20" s="2"/>
      <c r="AZ20" s="6">
        <v>8</v>
      </c>
      <c r="BA20" s="7"/>
      <c r="BB20" s="7"/>
      <c r="BC20" s="7"/>
      <c r="BD20" s="7">
        <v>43.75</v>
      </c>
      <c r="BE20" s="7">
        <v>41.75</v>
      </c>
      <c r="BF20" s="7">
        <v>12.73</v>
      </c>
      <c r="BG20" s="7"/>
      <c r="BH20" s="7"/>
      <c r="BI20" s="7"/>
      <c r="BJ20" s="8"/>
      <c r="BK20" s="2"/>
      <c r="BL20" s="6">
        <v>8</v>
      </c>
      <c r="BM20" s="7">
        <v>51.99</v>
      </c>
      <c r="BN20" s="7">
        <v>76.47</v>
      </c>
      <c r="BO20" s="7">
        <v>82.32</v>
      </c>
      <c r="BP20" s="7">
        <v>205.77</v>
      </c>
      <c r="BQ20" s="7">
        <v>94.96</v>
      </c>
      <c r="BR20" s="7">
        <v>83.09</v>
      </c>
      <c r="BS20" s="7">
        <v>0</v>
      </c>
      <c r="BT20" s="7">
        <v>0</v>
      </c>
      <c r="BU20" s="7">
        <v>38.01</v>
      </c>
      <c r="BV20" s="7">
        <v>32.58</v>
      </c>
      <c r="BW20" s="7">
        <v>48.43</v>
      </c>
      <c r="BX20" s="8">
        <v>37.16</v>
      </c>
      <c r="BY20" s="2"/>
      <c r="BZ20" s="6">
        <v>8</v>
      </c>
      <c r="CA20" s="7">
        <v>36.32</v>
      </c>
      <c r="CB20" s="7">
        <v>62.9</v>
      </c>
      <c r="CC20" s="7">
        <v>67.01</v>
      </c>
      <c r="CD20" s="7">
        <v>198.34</v>
      </c>
      <c r="CE20" s="7">
        <v>84.5</v>
      </c>
      <c r="CF20" s="7">
        <v>86.84</v>
      </c>
      <c r="CG20" s="7">
        <v>0</v>
      </c>
      <c r="CH20" s="7">
        <v>0</v>
      </c>
      <c r="CI20" s="7">
        <v>31.02</v>
      </c>
      <c r="CJ20" s="7">
        <v>20.67</v>
      </c>
      <c r="CK20" s="7">
        <v>39.61</v>
      </c>
      <c r="CL20" s="8">
        <v>27.6</v>
      </c>
      <c r="CM20" s="32"/>
      <c r="CN20" s="6">
        <v>8</v>
      </c>
      <c r="CO20" s="45">
        <f t="shared" si="1"/>
        <v>15.670000000000002</v>
      </c>
      <c r="CP20" s="45">
        <f t="shared" si="2"/>
        <v>13.57</v>
      </c>
      <c r="CQ20" s="45">
        <f t="shared" si="3"/>
        <v>15.309999999999988</v>
      </c>
      <c r="CR20" s="45">
        <f t="shared" si="4"/>
        <v>7.430000000000007</v>
      </c>
      <c r="CS20" s="45">
        <f t="shared" si="5"/>
        <v>10.459999999999994</v>
      </c>
      <c r="CT20" s="45">
        <f t="shared" si="6"/>
        <v>0</v>
      </c>
      <c r="CU20" s="45">
        <f t="shared" si="7"/>
        <v>0</v>
      </c>
      <c r="CV20" s="45">
        <f t="shared" si="8"/>
        <v>0</v>
      </c>
      <c r="CW20" s="45">
        <f t="shared" si="9"/>
        <v>6.989999999999998</v>
      </c>
      <c r="CX20" s="45">
        <f t="shared" si="10"/>
        <v>11.909999999999997</v>
      </c>
      <c r="CY20" s="45">
        <f t="shared" si="11"/>
        <v>8.82</v>
      </c>
      <c r="CZ20" s="45">
        <f t="shared" si="12"/>
        <v>9.559999999999995</v>
      </c>
    </row>
    <row r="21" spans="1:104" ht="15.75">
      <c r="A21" s="32"/>
      <c r="B21" s="6">
        <v>9</v>
      </c>
      <c r="C21" s="7"/>
      <c r="D21" s="7"/>
      <c r="E21" s="7"/>
      <c r="F21" s="7"/>
      <c r="G21" s="7"/>
      <c r="H21" s="7"/>
      <c r="I21" s="7"/>
      <c r="J21" s="7"/>
      <c r="K21" s="7"/>
      <c r="L21" s="8"/>
      <c r="M21" s="8"/>
      <c r="N21" s="31"/>
      <c r="O21" s="2"/>
      <c r="P21" s="6">
        <v>9</v>
      </c>
      <c r="Q21" s="7"/>
      <c r="R21" s="7"/>
      <c r="S21" s="7"/>
      <c r="T21" s="7"/>
      <c r="U21" s="7"/>
      <c r="V21" s="7"/>
      <c r="W21" s="7"/>
      <c r="X21" s="7"/>
      <c r="Y21" s="7"/>
      <c r="Z21" s="8"/>
      <c r="AA21" s="2"/>
      <c r="AB21" s="6">
        <v>9</v>
      </c>
      <c r="AC21" s="7"/>
      <c r="AD21" s="7"/>
      <c r="AE21" s="7"/>
      <c r="AF21" s="7"/>
      <c r="AG21" s="7"/>
      <c r="AH21" s="7"/>
      <c r="AI21" s="7"/>
      <c r="AJ21" s="7"/>
      <c r="AK21" s="7"/>
      <c r="AL21" s="8"/>
      <c r="AM21" s="2"/>
      <c r="AN21" s="6">
        <v>9</v>
      </c>
      <c r="AO21" s="7"/>
      <c r="AP21" s="7"/>
      <c r="AQ21" s="7"/>
      <c r="AR21" s="7"/>
      <c r="AS21" s="7"/>
      <c r="AT21" s="7"/>
      <c r="AU21" s="7"/>
      <c r="AV21" s="7"/>
      <c r="AW21" s="7"/>
      <c r="AX21" s="8"/>
      <c r="AY21" s="2"/>
      <c r="AZ21" s="6">
        <v>9</v>
      </c>
      <c r="BA21" s="7"/>
      <c r="BB21" s="7"/>
      <c r="BC21" s="7"/>
      <c r="BD21" s="7">
        <v>41.83</v>
      </c>
      <c r="BE21" s="7">
        <v>35.44</v>
      </c>
      <c r="BF21" s="7">
        <v>10.23</v>
      </c>
      <c r="BG21" s="7"/>
      <c r="BH21" s="7"/>
      <c r="BI21" s="7"/>
      <c r="BJ21" s="8"/>
      <c r="BK21" s="2"/>
      <c r="BL21" s="6">
        <v>9</v>
      </c>
      <c r="BM21" s="7">
        <v>47.54</v>
      </c>
      <c r="BN21" s="7">
        <v>76.93</v>
      </c>
      <c r="BO21" s="7">
        <v>82.74</v>
      </c>
      <c r="BP21" s="7">
        <v>152.33</v>
      </c>
      <c r="BQ21" s="7">
        <v>93.96</v>
      </c>
      <c r="BR21" s="7">
        <v>86.94</v>
      </c>
      <c r="BS21" s="7">
        <v>22.98</v>
      </c>
      <c r="BT21" s="7">
        <v>0</v>
      </c>
      <c r="BU21" s="7">
        <v>34.94</v>
      </c>
      <c r="BV21" s="7">
        <v>34.16</v>
      </c>
      <c r="BW21" s="7">
        <v>47.59</v>
      </c>
      <c r="BX21" s="8">
        <v>39.97</v>
      </c>
      <c r="BY21" s="2"/>
      <c r="BZ21" s="6">
        <v>9</v>
      </c>
      <c r="CA21" s="7">
        <v>36.99</v>
      </c>
      <c r="CB21" s="7">
        <v>61.47</v>
      </c>
      <c r="CC21" s="7">
        <v>67.32</v>
      </c>
      <c r="CD21" s="7">
        <v>190.77</v>
      </c>
      <c r="CE21" s="7">
        <v>79.96</v>
      </c>
      <c r="CF21" s="7">
        <v>68.09</v>
      </c>
      <c r="CG21" s="7">
        <v>0</v>
      </c>
      <c r="CH21" s="7">
        <v>0</v>
      </c>
      <c r="CI21" s="7">
        <v>28.01</v>
      </c>
      <c r="CJ21" s="7">
        <v>22.58</v>
      </c>
      <c r="CK21" s="7">
        <v>38.43</v>
      </c>
      <c r="CL21" s="8">
        <v>27.16</v>
      </c>
      <c r="CM21" s="32"/>
      <c r="CN21" s="6">
        <v>9</v>
      </c>
      <c r="CO21" s="45">
        <f t="shared" si="1"/>
        <v>10.549999999999997</v>
      </c>
      <c r="CP21" s="45">
        <f t="shared" si="2"/>
        <v>15.460000000000008</v>
      </c>
      <c r="CQ21" s="45">
        <f t="shared" si="3"/>
        <v>15.420000000000002</v>
      </c>
      <c r="CR21" s="45">
        <f t="shared" si="4"/>
        <v>0</v>
      </c>
      <c r="CS21" s="45">
        <f t="shared" si="5"/>
        <v>14</v>
      </c>
      <c r="CT21" s="45">
        <f t="shared" si="6"/>
        <v>18.849999999999994</v>
      </c>
      <c r="CU21" s="45">
        <f t="shared" si="7"/>
        <v>22.98</v>
      </c>
      <c r="CV21" s="45">
        <f t="shared" si="8"/>
        <v>0</v>
      </c>
      <c r="CW21" s="45">
        <f t="shared" si="9"/>
        <v>6.929999999999996</v>
      </c>
      <c r="CX21" s="45">
        <f t="shared" si="10"/>
        <v>11.579999999999998</v>
      </c>
      <c r="CY21" s="45">
        <f t="shared" si="11"/>
        <v>9.160000000000004</v>
      </c>
      <c r="CZ21" s="45">
        <f t="shared" si="12"/>
        <v>12.809999999999999</v>
      </c>
    </row>
    <row r="22" spans="1:104" ht="15.75">
      <c r="A22" s="32"/>
      <c r="B22" s="6">
        <v>10</v>
      </c>
      <c r="C22" s="7"/>
      <c r="D22" s="7"/>
      <c r="E22" s="7"/>
      <c r="F22" s="7"/>
      <c r="G22" s="7"/>
      <c r="H22" s="7"/>
      <c r="I22" s="7"/>
      <c r="J22" s="7"/>
      <c r="K22" s="7"/>
      <c r="L22" s="8"/>
      <c r="M22" s="8"/>
      <c r="N22" s="31"/>
      <c r="O22" s="2"/>
      <c r="P22" s="6">
        <v>10</v>
      </c>
      <c r="Q22" s="7"/>
      <c r="R22" s="7"/>
      <c r="S22" s="7"/>
      <c r="T22" s="91" t="s">
        <v>158</v>
      </c>
      <c r="U22" s="7"/>
      <c r="V22" s="7"/>
      <c r="W22" s="7"/>
      <c r="X22" s="7"/>
      <c r="Y22" s="7"/>
      <c r="Z22" s="8"/>
      <c r="AA22" s="2"/>
      <c r="AB22" s="6">
        <v>10</v>
      </c>
      <c r="AC22" s="7"/>
      <c r="AD22" s="7"/>
      <c r="AE22" s="7"/>
      <c r="AF22" s="7"/>
      <c r="AG22" s="7"/>
      <c r="AH22" s="7"/>
      <c r="AI22" s="7"/>
      <c r="AJ22" s="7"/>
      <c r="AK22" s="7"/>
      <c r="AL22" s="8"/>
      <c r="AM22" s="2"/>
      <c r="AN22" s="6">
        <v>10</v>
      </c>
      <c r="AO22" s="7"/>
      <c r="AP22" s="7"/>
      <c r="AQ22" s="7"/>
      <c r="AR22" s="7"/>
      <c r="AS22" s="7"/>
      <c r="AT22" s="7"/>
      <c r="AU22" s="7"/>
      <c r="AV22" s="7"/>
      <c r="AW22" s="7"/>
      <c r="AX22" s="8"/>
      <c r="AY22" s="2"/>
      <c r="AZ22" s="6">
        <v>10</v>
      </c>
      <c r="BA22" s="7"/>
      <c r="BB22" s="7"/>
      <c r="BC22" s="7"/>
      <c r="BD22" s="7">
        <v>31.01</v>
      </c>
      <c r="BE22" s="7">
        <v>45.91</v>
      </c>
      <c r="BF22" s="7">
        <v>8.73</v>
      </c>
      <c r="BG22" s="7"/>
      <c r="BH22" s="7"/>
      <c r="BI22" s="7"/>
      <c r="BJ22" s="8"/>
      <c r="BK22" s="2"/>
      <c r="BL22" s="6">
        <v>10</v>
      </c>
      <c r="BM22" s="7">
        <v>45.08</v>
      </c>
      <c r="BN22" s="7">
        <v>79.4</v>
      </c>
      <c r="BO22" s="7">
        <v>79.78</v>
      </c>
      <c r="BP22" s="7">
        <v>140.43</v>
      </c>
      <c r="BQ22" s="7">
        <v>90.3</v>
      </c>
      <c r="BR22" s="7">
        <v>120.18</v>
      </c>
      <c r="BS22" s="7">
        <v>85.34</v>
      </c>
      <c r="BT22" s="7">
        <v>0</v>
      </c>
      <c r="BU22" s="7">
        <v>32.59</v>
      </c>
      <c r="BV22" s="7">
        <v>36.38</v>
      </c>
      <c r="BW22" s="7">
        <v>48.78</v>
      </c>
      <c r="BX22" s="8">
        <v>42.42</v>
      </c>
      <c r="BY22" s="2"/>
      <c r="BZ22" s="6">
        <v>10</v>
      </c>
      <c r="CA22" s="7">
        <v>32.54</v>
      </c>
      <c r="CB22" s="7">
        <v>61.93</v>
      </c>
      <c r="CC22" s="7">
        <v>67.74</v>
      </c>
      <c r="CD22" s="7">
        <v>137.33</v>
      </c>
      <c r="CE22" s="7">
        <v>78.96</v>
      </c>
      <c r="CF22" s="7">
        <v>71.94</v>
      </c>
      <c r="CG22" s="7">
        <v>7.98</v>
      </c>
      <c r="CH22" s="7">
        <v>0</v>
      </c>
      <c r="CI22" s="7">
        <v>24.94</v>
      </c>
      <c r="CJ22" s="7">
        <v>24.13</v>
      </c>
      <c r="CK22" s="7">
        <v>37.59</v>
      </c>
      <c r="CL22" s="8">
        <v>29.97</v>
      </c>
      <c r="CM22" s="32"/>
      <c r="CN22" s="6">
        <v>10</v>
      </c>
      <c r="CO22" s="45">
        <f t="shared" si="1"/>
        <v>12.54</v>
      </c>
      <c r="CP22" s="45">
        <f t="shared" si="2"/>
        <v>17.470000000000006</v>
      </c>
      <c r="CQ22" s="45">
        <f t="shared" si="3"/>
        <v>12.040000000000006</v>
      </c>
      <c r="CR22" s="45">
        <f t="shared" si="4"/>
        <v>3.0999999999999943</v>
      </c>
      <c r="CS22" s="45">
        <f t="shared" si="5"/>
        <v>11.340000000000003</v>
      </c>
      <c r="CT22" s="45">
        <f t="shared" si="6"/>
        <v>48.24000000000001</v>
      </c>
      <c r="CU22" s="45">
        <f t="shared" si="7"/>
        <v>77.36</v>
      </c>
      <c r="CV22" s="45">
        <f t="shared" si="8"/>
        <v>0</v>
      </c>
      <c r="CW22" s="45">
        <f t="shared" si="9"/>
        <v>7.650000000000002</v>
      </c>
      <c r="CX22" s="45">
        <f t="shared" si="10"/>
        <v>12.250000000000004</v>
      </c>
      <c r="CY22" s="45">
        <f t="shared" si="11"/>
        <v>11.189999999999998</v>
      </c>
      <c r="CZ22" s="45">
        <f t="shared" si="12"/>
        <v>12.450000000000003</v>
      </c>
    </row>
    <row r="23" spans="1:104" ht="15.75">
      <c r="A23" s="32"/>
      <c r="B23" s="6">
        <v>11</v>
      </c>
      <c r="C23" s="7"/>
      <c r="D23" s="7"/>
      <c r="E23" s="7"/>
      <c r="F23" s="7"/>
      <c r="G23" s="7"/>
      <c r="H23" s="7"/>
      <c r="I23" s="7"/>
      <c r="J23" s="7"/>
      <c r="K23" s="7"/>
      <c r="L23" s="8"/>
      <c r="M23" s="8"/>
      <c r="N23" s="31"/>
      <c r="O23" s="2"/>
      <c r="P23" s="6">
        <v>11</v>
      </c>
      <c r="Q23" s="7"/>
      <c r="R23" s="7"/>
      <c r="S23" s="7"/>
      <c r="T23" s="7"/>
      <c r="U23" s="7"/>
      <c r="V23" s="7"/>
      <c r="W23" s="7"/>
      <c r="X23" s="7"/>
      <c r="Y23" s="7"/>
      <c r="Z23" s="8"/>
      <c r="AA23" s="2"/>
      <c r="AB23" s="6">
        <v>11</v>
      </c>
      <c r="AC23" s="7"/>
      <c r="AD23" s="7"/>
      <c r="AE23" s="7"/>
      <c r="AF23" s="91" t="s">
        <v>158</v>
      </c>
      <c r="AG23" s="7"/>
      <c r="AH23" s="7"/>
      <c r="AI23" s="7"/>
      <c r="AJ23" s="7"/>
      <c r="AK23" s="7"/>
      <c r="AL23" s="8"/>
      <c r="AM23" s="2"/>
      <c r="AN23" s="6">
        <v>11</v>
      </c>
      <c r="AO23" s="7"/>
      <c r="AP23" s="7"/>
      <c r="AQ23" s="7"/>
      <c r="AR23" s="7"/>
      <c r="AS23" s="7"/>
      <c r="AT23" s="7"/>
      <c r="AU23" s="7"/>
      <c r="AV23" s="7"/>
      <c r="AW23" s="7"/>
      <c r="AX23" s="8"/>
      <c r="AY23" s="2"/>
      <c r="AZ23" s="6">
        <v>11</v>
      </c>
      <c r="BA23" s="7"/>
      <c r="BB23" s="7"/>
      <c r="BC23" s="7"/>
      <c r="BD23" s="7">
        <v>25.49</v>
      </c>
      <c r="BE23" s="7">
        <v>38.42</v>
      </c>
      <c r="BF23" s="7">
        <v>8.94</v>
      </c>
      <c r="BG23" s="7"/>
      <c r="BH23" s="7"/>
      <c r="BI23" s="7"/>
      <c r="BJ23" s="8"/>
      <c r="BK23" s="2"/>
      <c r="BL23" s="6">
        <v>11</v>
      </c>
      <c r="BM23" s="7">
        <v>47.56</v>
      </c>
      <c r="BN23" s="7">
        <v>98.79</v>
      </c>
      <c r="BO23" s="7">
        <v>80.26</v>
      </c>
      <c r="BP23" s="7">
        <v>148.15</v>
      </c>
      <c r="BQ23" s="7">
        <v>104.83</v>
      </c>
      <c r="BR23" s="7">
        <v>150.93</v>
      </c>
      <c r="BS23" s="7">
        <v>31.34</v>
      </c>
      <c r="BT23" s="7">
        <v>0</v>
      </c>
      <c r="BU23" s="7">
        <v>31.57</v>
      </c>
      <c r="BV23" s="7">
        <v>45.1</v>
      </c>
      <c r="BW23" s="7">
        <v>50.92</v>
      </c>
      <c r="BX23" s="8">
        <v>45.72</v>
      </c>
      <c r="BY23" s="2"/>
      <c r="BZ23" s="6">
        <v>11</v>
      </c>
      <c r="CA23" s="7">
        <v>30.08</v>
      </c>
      <c r="CB23" s="7">
        <v>64.4</v>
      </c>
      <c r="CC23" s="7">
        <v>64.78</v>
      </c>
      <c r="CD23" s="92">
        <v>125.43</v>
      </c>
      <c r="CE23" s="7">
        <v>75.3</v>
      </c>
      <c r="CF23" s="7">
        <v>105.18</v>
      </c>
      <c r="CG23" s="7">
        <v>70.34</v>
      </c>
      <c r="CH23" s="7">
        <v>0</v>
      </c>
      <c r="CI23" s="7">
        <v>22.59</v>
      </c>
      <c r="CJ23" s="7">
        <v>26.37</v>
      </c>
      <c r="CK23" s="7">
        <v>38.78</v>
      </c>
      <c r="CL23" s="8">
        <v>32.42</v>
      </c>
      <c r="CM23" s="32"/>
      <c r="CN23" s="6">
        <v>11</v>
      </c>
      <c r="CO23" s="45">
        <f t="shared" si="1"/>
        <v>17.480000000000004</v>
      </c>
      <c r="CP23" s="45">
        <f t="shared" si="2"/>
        <v>34.39</v>
      </c>
      <c r="CQ23" s="45">
        <f t="shared" si="3"/>
        <v>15.480000000000004</v>
      </c>
      <c r="CR23" s="45">
        <f t="shared" si="4"/>
        <v>22.72</v>
      </c>
      <c r="CS23" s="45">
        <f t="shared" si="5"/>
        <v>29.53</v>
      </c>
      <c r="CT23" s="45">
        <f t="shared" si="6"/>
        <v>45.75</v>
      </c>
      <c r="CU23" s="45">
        <f t="shared" si="7"/>
        <v>0</v>
      </c>
      <c r="CV23" s="45">
        <f t="shared" si="8"/>
        <v>0</v>
      </c>
      <c r="CW23" s="45">
        <f t="shared" si="9"/>
        <v>8.98</v>
      </c>
      <c r="CX23" s="45">
        <f t="shared" si="10"/>
        <v>18.73</v>
      </c>
      <c r="CY23" s="45">
        <f t="shared" si="11"/>
        <v>12.14</v>
      </c>
      <c r="CZ23" s="45">
        <f t="shared" si="12"/>
        <v>13.299999999999997</v>
      </c>
    </row>
    <row r="24" spans="1:104" ht="15.75">
      <c r="A24" s="32"/>
      <c r="B24" s="6">
        <v>12</v>
      </c>
      <c r="C24" s="7"/>
      <c r="D24" s="7"/>
      <c r="E24" s="7"/>
      <c r="F24" s="7"/>
      <c r="G24" s="7"/>
      <c r="H24" s="7"/>
      <c r="I24" s="7"/>
      <c r="J24" s="7"/>
      <c r="K24" s="7"/>
      <c r="L24" s="8"/>
      <c r="M24" s="8"/>
      <c r="N24" s="31"/>
      <c r="O24" s="2"/>
      <c r="P24" s="6">
        <v>12</v>
      </c>
      <c r="Q24" s="7"/>
      <c r="R24" s="7"/>
      <c r="S24" s="7"/>
      <c r="T24" s="7"/>
      <c r="U24" s="7"/>
      <c r="V24" s="7"/>
      <c r="W24" s="7"/>
      <c r="X24" s="7"/>
      <c r="Y24" s="7"/>
      <c r="Z24" s="8"/>
      <c r="AA24" s="2"/>
      <c r="AB24" s="6">
        <v>12</v>
      </c>
      <c r="AC24" s="7"/>
      <c r="AD24" s="7"/>
      <c r="AE24" s="7"/>
      <c r="AF24" s="7"/>
      <c r="AG24" s="7"/>
      <c r="AH24" s="7"/>
      <c r="AI24" s="7"/>
      <c r="AJ24" s="7"/>
      <c r="AK24" s="7"/>
      <c r="AL24" s="8"/>
      <c r="AM24" s="2"/>
      <c r="AN24" s="6">
        <v>12</v>
      </c>
      <c r="AO24" s="7"/>
      <c r="AP24" s="7"/>
      <c r="AQ24" s="7"/>
      <c r="AR24" s="7"/>
      <c r="AS24" s="7"/>
      <c r="AT24" s="7"/>
      <c r="AU24" s="7"/>
      <c r="AV24" s="7"/>
      <c r="AW24" s="7"/>
      <c r="AX24" s="8"/>
      <c r="AY24" s="2"/>
      <c r="AZ24" s="6">
        <v>12</v>
      </c>
      <c r="BA24" s="7"/>
      <c r="BB24" s="7"/>
      <c r="BC24" s="7"/>
      <c r="BD24" s="7">
        <v>41.99</v>
      </c>
      <c r="BE24" s="7">
        <v>45.4</v>
      </c>
      <c r="BF24" s="7">
        <v>10.03</v>
      </c>
      <c r="BG24" s="7"/>
      <c r="BH24" s="7"/>
      <c r="BI24" s="7"/>
      <c r="BJ24" s="8"/>
      <c r="BK24" s="2"/>
      <c r="BL24" s="6">
        <v>12</v>
      </c>
      <c r="BM24" s="7">
        <v>53.16</v>
      </c>
      <c r="BN24" s="7">
        <v>112.8</v>
      </c>
      <c r="BO24" s="7">
        <v>79.54</v>
      </c>
      <c r="BP24" s="7">
        <v>166.6</v>
      </c>
      <c r="BQ24" s="7">
        <v>167.35</v>
      </c>
      <c r="BR24" s="7">
        <v>147.73</v>
      </c>
      <c r="BS24" s="7">
        <v>0</v>
      </c>
      <c r="BT24" s="7">
        <v>0</v>
      </c>
      <c r="BU24" s="7">
        <v>31.23</v>
      </c>
      <c r="BV24" s="7">
        <v>45.3</v>
      </c>
      <c r="BW24" s="7">
        <v>49.63</v>
      </c>
      <c r="BX24" s="8">
        <v>48.38</v>
      </c>
      <c r="BY24" s="2"/>
      <c r="BZ24" s="6">
        <v>12</v>
      </c>
      <c r="CA24" s="7">
        <v>32.56</v>
      </c>
      <c r="CB24" s="7">
        <v>83.79</v>
      </c>
      <c r="CC24" s="7">
        <v>65.26</v>
      </c>
      <c r="CD24" s="93">
        <v>133.15</v>
      </c>
      <c r="CE24" s="94">
        <v>89.83</v>
      </c>
      <c r="CF24" s="7">
        <v>135.93</v>
      </c>
      <c r="CG24" s="7">
        <v>16.34</v>
      </c>
      <c r="CH24" s="7">
        <v>0</v>
      </c>
      <c r="CI24" s="7">
        <v>21.57</v>
      </c>
      <c r="CJ24" s="7">
        <v>35.1</v>
      </c>
      <c r="CK24" s="7">
        <v>40.92</v>
      </c>
      <c r="CL24" s="8">
        <v>35.72</v>
      </c>
      <c r="CM24" s="32"/>
      <c r="CN24" s="6">
        <v>12</v>
      </c>
      <c r="CO24" s="45">
        <f t="shared" si="1"/>
        <v>20.599999999999994</v>
      </c>
      <c r="CP24" s="45">
        <f t="shared" si="2"/>
        <v>29.00999999999999</v>
      </c>
      <c r="CQ24" s="45">
        <f t="shared" si="3"/>
        <v>14.280000000000001</v>
      </c>
      <c r="CR24" s="45">
        <f t="shared" si="4"/>
        <v>33.44999999999999</v>
      </c>
      <c r="CS24" s="45">
        <f t="shared" si="5"/>
        <v>77.52</v>
      </c>
      <c r="CT24" s="45">
        <f t="shared" si="6"/>
        <v>11.799999999999983</v>
      </c>
      <c r="CU24" s="45">
        <f t="shared" si="7"/>
        <v>0</v>
      </c>
      <c r="CV24" s="45">
        <f t="shared" si="8"/>
        <v>0</v>
      </c>
      <c r="CW24" s="45">
        <f t="shared" si="9"/>
        <v>9.66</v>
      </c>
      <c r="CX24" s="45">
        <f t="shared" si="10"/>
        <v>10.199999999999996</v>
      </c>
      <c r="CY24" s="45">
        <f t="shared" si="11"/>
        <v>8.71</v>
      </c>
      <c r="CZ24" s="45">
        <f t="shared" si="12"/>
        <v>12.660000000000004</v>
      </c>
    </row>
    <row r="25" spans="1:104" ht="15.75">
      <c r="A25" s="32"/>
      <c r="B25" s="6">
        <v>13</v>
      </c>
      <c r="C25" s="7"/>
      <c r="D25" s="7"/>
      <c r="E25" s="7"/>
      <c r="F25" s="7"/>
      <c r="G25" s="7"/>
      <c r="H25" s="7"/>
      <c r="I25" s="7"/>
      <c r="J25" s="7"/>
      <c r="K25" s="7"/>
      <c r="L25" s="8"/>
      <c r="M25" s="8"/>
      <c r="N25" s="31"/>
      <c r="O25" s="2"/>
      <c r="P25" s="6">
        <v>13</v>
      </c>
      <c r="Q25" s="7"/>
      <c r="R25" s="7"/>
      <c r="S25" s="7"/>
      <c r="T25" s="7"/>
      <c r="U25" s="7"/>
      <c r="V25" s="7"/>
      <c r="W25" s="7"/>
      <c r="X25" s="7"/>
      <c r="Y25" s="7"/>
      <c r="Z25" s="8"/>
      <c r="AA25" s="2"/>
      <c r="AB25" s="6">
        <v>13</v>
      </c>
      <c r="AC25" s="7"/>
      <c r="AD25" s="7"/>
      <c r="AE25" s="7"/>
      <c r="AF25" s="7"/>
      <c r="AG25" s="7"/>
      <c r="AH25" s="7"/>
      <c r="AI25" s="7"/>
      <c r="AJ25" s="7"/>
      <c r="AK25" s="7"/>
      <c r="AL25" s="8"/>
      <c r="AM25" s="2"/>
      <c r="AN25" s="6">
        <v>13</v>
      </c>
      <c r="AO25" s="7"/>
      <c r="AP25" s="7"/>
      <c r="AQ25" s="7"/>
      <c r="AR25" s="91" t="s">
        <v>158</v>
      </c>
      <c r="AS25" s="7"/>
      <c r="AT25" s="7"/>
      <c r="AU25" s="7"/>
      <c r="AV25" s="7"/>
      <c r="AW25" s="7"/>
      <c r="AX25" s="8"/>
      <c r="AY25" s="2"/>
      <c r="AZ25" s="6">
        <v>13</v>
      </c>
      <c r="BA25" s="7"/>
      <c r="BB25" s="7"/>
      <c r="BC25" s="7"/>
      <c r="BD25" s="7">
        <v>38.96</v>
      </c>
      <c r="BE25" s="7">
        <v>38.97</v>
      </c>
      <c r="BF25" s="7">
        <v>20.98</v>
      </c>
      <c r="BG25" s="7"/>
      <c r="BH25" s="7"/>
      <c r="BI25" s="7"/>
      <c r="BJ25" s="8"/>
      <c r="BK25" s="2"/>
      <c r="BL25" s="6">
        <v>13</v>
      </c>
      <c r="BM25" s="7">
        <v>53.64</v>
      </c>
      <c r="BN25" s="7">
        <v>111.48</v>
      </c>
      <c r="BO25" s="7">
        <v>78.25</v>
      </c>
      <c r="BP25" s="7">
        <v>153.01</v>
      </c>
      <c r="BQ25" s="7">
        <v>137.72</v>
      </c>
      <c r="BR25" s="7">
        <v>123.12</v>
      </c>
      <c r="BS25" s="7">
        <v>0</v>
      </c>
      <c r="BT25" s="7">
        <v>0</v>
      </c>
      <c r="BU25" s="7">
        <v>30.08</v>
      </c>
      <c r="BV25" s="7">
        <v>44.45</v>
      </c>
      <c r="BW25" s="7">
        <v>49.54</v>
      </c>
      <c r="BX25" s="8">
        <v>51.13</v>
      </c>
      <c r="BY25" s="2"/>
      <c r="BZ25" s="6">
        <v>13</v>
      </c>
      <c r="CA25" s="7">
        <v>38.16</v>
      </c>
      <c r="CB25" s="7">
        <v>97.8</v>
      </c>
      <c r="CC25" s="7">
        <v>64.54</v>
      </c>
      <c r="CD25" s="7">
        <v>151.6</v>
      </c>
      <c r="CE25" s="7">
        <v>152.35</v>
      </c>
      <c r="CF25" s="7">
        <v>132.73</v>
      </c>
      <c r="CG25" s="7">
        <v>0</v>
      </c>
      <c r="CH25" s="7">
        <v>0</v>
      </c>
      <c r="CI25" s="7">
        <v>21.23</v>
      </c>
      <c r="CJ25" s="7">
        <v>35.3</v>
      </c>
      <c r="CK25" s="7">
        <v>39.63</v>
      </c>
      <c r="CL25" s="8">
        <v>38.38</v>
      </c>
      <c r="CM25" s="32"/>
      <c r="CN25" s="6">
        <v>13</v>
      </c>
      <c r="CO25" s="45">
        <f t="shared" si="1"/>
        <v>15.480000000000004</v>
      </c>
      <c r="CP25" s="45">
        <f t="shared" si="2"/>
        <v>13.680000000000007</v>
      </c>
      <c r="CQ25" s="45">
        <f t="shared" si="3"/>
        <v>13.709999999999994</v>
      </c>
      <c r="CR25" s="45">
        <f t="shared" si="4"/>
        <v>1.4099999999999966</v>
      </c>
      <c r="CS25" s="45">
        <f t="shared" si="5"/>
        <v>0</v>
      </c>
      <c r="CT25" s="45">
        <f t="shared" si="6"/>
        <v>0</v>
      </c>
      <c r="CU25" s="45">
        <f t="shared" si="7"/>
        <v>0</v>
      </c>
      <c r="CV25" s="45">
        <f t="shared" si="8"/>
        <v>0</v>
      </c>
      <c r="CW25" s="45">
        <f t="shared" si="9"/>
        <v>8.849999999999998</v>
      </c>
      <c r="CX25" s="45">
        <f t="shared" si="10"/>
        <v>9.150000000000006</v>
      </c>
      <c r="CY25" s="45">
        <f t="shared" si="11"/>
        <v>9.909999999999997</v>
      </c>
      <c r="CZ25" s="45">
        <f t="shared" si="12"/>
        <v>12.75</v>
      </c>
    </row>
    <row r="26" spans="1:104" ht="15.75">
      <c r="A26" s="32"/>
      <c r="B26" s="6">
        <v>14</v>
      </c>
      <c r="C26" s="7"/>
      <c r="D26" s="7"/>
      <c r="E26" s="7"/>
      <c r="F26" s="7"/>
      <c r="G26" s="7"/>
      <c r="H26" s="7"/>
      <c r="I26" s="7"/>
      <c r="J26" s="7"/>
      <c r="K26" s="7"/>
      <c r="L26" s="8"/>
      <c r="M26" s="8"/>
      <c r="N26" s="31"/>
      <c r="O26" s="2"/>
      <c r="P26" s="6">
        <v>14</v>
      </c>
      <c r="Q26" s="7"/>
      <c r="R26" s="7"/>
      <c r="S26" s="7"/>
      <c r="T26" s="7"/>
      <c r="U26" s="7"/>
      <c r="V26" s="7"/>
      <c r="W26" s="7"/>
      <c r="X26" s="7"/>
      <c r="Y26" s="7"/>
      <c r="Z26" s="8"/>
      <c r="AA26" s="2"/>
      <c r="AB26" s="6">
        <v>14</v>
      </c>
      <c r="AC26" s="7"/>
      <c r="AD26" s="7"/>
      <c r="AE26" s="7"/>
      <c r="AF26" s="7"/>
      <c r="AG26" s="7"/>
      <c r="AH26" s="7"/>
      <c r="AI26" s="7"/>
      <c r="AJ26" s="7"/>
      <c r="AK26" s="7"/>
      <c r="AL26" s="8"/>
      <c r="AM26" s="2"/>
      <c r="AN26" s="6">
        <v>14</v>
      </c>
      <c r="AO26" s="7"/>
      <c r="AP26" s="7"/>
      <c r="AQ26" s="7"/>
      <c r="AR26" s="7"/>
      <c r="AS26" s="7"/>
      <c r="AT26" s="7"/>
      <c r="AU26" s="7"/>
      <c r="AV26" s="7"/>
      <c r="AW26" s="7"/>
      <c r="AX26" s="8"/>
      <c r="AY26" s="2"/>
      <c r="AZ26" s="6">
        <v>14</v>
      </c>
      <c r="BA26" s="7"/>
      <c r="BB26" s="7"/>
      <c r="BC26" s="7"/>
      <c r="BD26" s="7">
        <v>32.47</v>
      </c>
      <c r="BE26" s="7">
        <v>39.03</v>
      </c>
      <c r="BF26" s="7">
        <v>27.48</v>
      </c>
      <c r="BG26" s="7"/>
      <c r="BH26" s="7"/>
      <c r="BI26" s="7"/>
      <c r="BJ26" s="8"/>
      <c r="BK26" s="2"/>
      <c r="BL26" s="6">
        <v>14</v>
      </c>
      <c r="BM26" s="7">
        <v>51.77</v>
      </c>
      <c r="BN26" s="7">
        <v>119.4</v>
      </c>
      <c r="BO26" s="7">
        <v>79.18</v>
      </c>
      <c r="BP26" s="7">
        <v>135.11</v>
      </c>
      <c r="BQ26" s="7">
        <v>101.64</v>
      </c>
      <c r="BR26" s="7">
        <v>100.05</v>
      </c>
      <c r="BS26" s="7">
        <v>0</v>
      </c>
      <c r="BT26" s="7">
        <v>0</v>
      </c>
      <c r="BU26" s="7">
        <v>30.47</v>
      </c>
      <c r="BV26" s="7">
        <v>42.45</v>
      </c>
      <c r="BW26" s="7">
        <v>48.16</v>
      </c>
      <c r="BX26" s="8">
        <v>52.46</v>
      </c>
      <c r="BY26" s="2"/>
      <c r="BZ26" s="6">
        <v>14</v>
      </c>
      <c r="CA26" s="7">
        <v>38.64</v>
      </c>
      <c r="CB26" s="7">
        <v>96.48</v>
      </c>
      <c r="CC26" s="7">
        <v>63.25</v>
      </c>
      <c r="CD26" s="7">
        <v>138.01</v>
      </c>
      <c r="CE26" s="7">
        <v>122.72</v>
      </c>
      <c r="CF26" s="7">
        <v>108.12</v>
      </c>
      <c r="CG26" s="7">
        <v>0</v>
      </c>
      <c r="CH26" s="7">
        <v>0</v>
      </c>
      <c r="CI26" s="7">
        <v>20.08</v>
      </c>
      <c r="CJ26" s="7">
        <v>34.45</v>
      </c>
      <c r="CK26" s="7">
        <v>39.54</v>
      </c>
      <c r="CL26" s="8">
        <v>41.13</v>
      </c>
      <c r="CM26" s="32"/>
      <c r="CN26" s="6">
        <v>14</v>
      </c>
      <c r="CO26" s="45">
        <f t="shared" si="1"/>
        <v>13.130000000000003</v>
      </c>
      <c r="CP26" s="45">
        <f t="shared" si="2"/>
        <v>22.92</v>
      </c>
      <c r="CQ26" s="45">
        <f t="shared" si="3"/>
        <v>15.930000000000007</v>
      </c>
      <c r="CR26" s="45">
        <f t="shared" si="4"/>
        <v>0</v>
      </c>
      <c r="CS26" s="45">
        <f t="shared" si="5"/>
        <v>0</v>
      </c>
      <c r="CT26" s="45">
        <f t="shared" si="6"/>
        <v>0</v>
      </c>
      <c r="CU26" s="45">
        <f t="shared" si="7"/>
        <v>0</v>
      </c>
      <c r="CV26" s="45">
        <f t="shared" si="8"/>
        <v>0</v>
      </c>
      <c r="CW26" s="45">
        <f t="shared" si="9"/>
        <v>10.39</v>
      </c>
      <c r="CX26" s="45">
        <f t="shared" si="10"/>
        <v>8</v>
      </c>
      <c r="CY26" s="45">
        <f t="shared" si="11"/>
        <v>8.619999999999997</v>
      </c>
      <c r="CZ26" s="45">
        <f t="shared" si="12"/>
        <v>11.329999999999998</v>
      </c>
    </row>
    <row r="27" spans="1:104" ht="15.75">
      <c r="A27" s="32"/>
      <c r="B27" s="6">
        <v>15</v>
      </c>
      <c r="C27" s="7"/>
      <c r="D27" s="7"/>
      <c r="E27" s="7"/>
      <c r="F27" s="7"/>
      <c r="G27" s="7"/>
      <c r="H27" s="7"/>
      <c r="I27" s="7"/>
      <c r="J27" s="7"/>
      <c r="K27" s="7"/>
      <c r="L27" s="8"/>
      <c r="M27" s="8"/>
      <c r="N27" s="31"/>
      <c r="O27" s="2"/>
      <c r="P27" s="6">
        <v>15</v>
      </c>
      <c r="Q27" s="7"/>
      <c r="R27" s="7"/>
      <c r="S27" s="7"/>
      <c r="T27" s="7"/>
      <c r="U27" s="7"/>
      <c r="V27" s="7"/>
      <c r="W27" s="7"/>
      <c r="X27" s="7"/>
      <c r="Y27" s="7"/>
      <c r="Z27" s="8"/>
      <c r="AA27" s="2"/>
      <c r="AB27" s="6">
        <v>15</v>
      </c>
      <c r="AC27" s="7"/>
      <c r="AD27" s="7"/>
      <c r="AE27" s="7"/>
      <c r="AF27" s="7"/>
      <c r="AG27" s="7"/>
      <c r="AH27" s="7"/>
      <c r="AI27" s="7"/>
      <c r="AJ27" s="7"/>
      <c r="AK27" s="7"/>
      <c r="AL27" s="8"/>
      <c r="AM27" s="2"/>
      <c r="AN27" s="6">
        <v>15</v>
      </c>
      <c r="AO27" s="7"/>
      <c r="AP27" s="7"/>
      <c r="AQ27" s="7"/>
      <c r="AR27" s="7"/>
      <c r="AS27" s="7"/>
      <c r="AT27" s="7"/>
      <c r="AU27" s="7"/>
      <c r="AV27" s="7"/>
      <c r="AW27" s="7"/>
      <c r="AX27" s="8"/>
      <c r="AY27" s="2"/>
      <c r="AZ27" s="6">
        <v>15</v>
      </c>
      <c r="BA27" s="7"/>
      <c r="BB27" s="7"/>
      <c r="BC27" s="7"/>
      <c r="BD27" s="7">
        <v>32.29</v>
      </c>
      <c r="BE27" s="7">
        <v>33.18</v>
      </c>
      <c r="BF27" s="7">
        <v>16.77</v>
      </c>
      <c r="BG27" s="7"/>
      <c r="BH27" s="7"/>
      <c r="BI27" s="7"/>
      <c r="BJ27" s="8"/>
      <c r="BK27" s="2"/>
      <c r="BL27" s="6">
        <v>15</v>
      </c>
      <c r="BM27" s="7">
        <v>50.25</v>
      </c>
      <c r="BN27" s="7">
        <v>109.19</v>
      </c>
      <c r="BO27" s="7">
        <v>79.93</v>
      </c>
      <c r="BP27" s="7">
        <v>129.2</v>
      </c>
      <c r="BQ27" s="7">
        <v>91.97</v>
      </c>
      <c r="BR27" s="7">
        <v>73.9</v>
      </c>
      <c r="BS27" s="7">
        <v>0</v>
      </c>
      <c r="BT27" s="7">
        <v>0</v>
      </c>
      <c r="BU27" s="7">
        <v>29.53</v>
      </c>
      <c r="BV27" s="7">
        <v>41.47</v>
      </c>
      <c r="BW27" s="7">
        <v>46.93</v>
      </c>
      <c r="BX27" s="8">
        <v>51.39</v>
      </c>
      <c r="BY27" s="2"/>
      <c r="BZ27" s="6">
        <v>15</v>
      </c>
      <c r="CA27" s="7">
        <v>36.77</v>
      </c>
      <c r="CB27" s="7">
        <v>104.4</v>
      </c>
      <c r="CC27" s="7">
        <v>64.18</v>
      </c>
      <c r="CD27" s="7">
        <v>120.11</v>
      </c>
      <c r="CE27" s="7">
        <v>86.64</v>
      </c>
      <c r="CF27" s="7">
        <v>85.05</v>
      </c>
      <c r="CG27" s="7">
        <v>0</v>
      </c>
      <c r="CH27" s="7">
        <v>0</v>
      </c>
      <c r="CI27" s="7">
        <v>20.47</v>
      </c>
      <c r="CJ27" s="7">
        <v>32.45</v>
      </c>
      <c r="CK27" s="7">
        <v>38.16</v>
      </c>
      <c r="CL27" s="8">
        <v>42.46</v>
      </c>
      <c r="CM27" s="32"/>
      <c r="CN27" s="6">
        <v>15</v>
      </c>
      <c r="CO27" s="45">
        <f t="shared" si="1"/>
        <v>13.479999999999997</v>
      </c>
      <c r="CP27" s="45">
        <f t="shared" si="2"/>
        <v>4.789999999999992</v>
      </c>
      <c r="CQ27" s="45">
        <f t="shared" si="3"/>
        <v>15.75</v>
      </c>
      <c r="CR27" s="45">
        <f t="shared" si="4"/>
        <v>9.08999999999999</v>
      </c>
      <c r="CS27" s="45">
        <f t="shared" si="5"/>
        <v>5.329999999999998</v>
      </c>
      <c r="CT27" s="45">
        <f t="shared" si="6"/>
        <v>0</v>
      </c>
      <c r="CU27" s="45">
        <f t="shared" si="7"/>
        <v>0</v>
      </c>
      <c r="CV27" s="45">
        <f t="shared" si="8"/>
        <v>0</v>
      </c>
      <c r="CW27" s="45">
        <f t="shared" si="9"/>
        <v>9.060000000000002</v>
      </c>
      <c r="CX27" s="45">
        <f t="shared" si="10"/>
        <v>9.019999999999996</v>
      </c>
      <c r="CY27" s="45">
        <f t="shared" si="11"/>
        <v>8.770000000000003</v>
      </c>
      <c r="CZ27" s="45">
        <f t="shared" si="12"/>
        <v>8.93</v>
      </c>
    </row>
    <row r="28" spans="1:104" ht="15.75">
      <c r="A28" s="32"/>
      <c r="B28" s="6">
        <v>16</v>
      </c>
      <c r="C28" s="7"/>
      <c r="D28" s="7"/>
      <c r="E28" s="7"/>
      <c r="F28" s="7"/>
      <c r="G28" s="7"/>
      <c r="H28" s="7"/>
      <c r="I28" s="7"/>
      <c r="J28" s="7"/>
      <c r="K28" s="7"/>
      <c r="L28" s="8"/>
      <c r="M28" s="8"/>
      <c r="N28" s="31"/>
      <c r="O28" s="2"/>
      <c r="P28" s="6">
        <v>16</v>
      </c>
      <c r="Q28" s="7"/>
      <c r="R28" s="7"/>
      <c r="S28" s="7"/>
      <c r="T28" s="7"/>
      <c r="U28" s="7"/>
      <c r="V28" s="7"/>
      <c r="W28" s="7"/>
      <c r="X28" s="7"/>
      <c r="Y28" s="7"/>
      <c r="Z28" s="8"/>
      <c r="AA28" s="2"/>
      <c r="AB28" s="6">
        <v>16</v>
      </c>
      <c r="AC28" s="7"/>
      <c r="AD28" s="7"/>
      <c r="AE28" s="7"/>
      <c r="AF28" s="7"/>
      <c r="AG28" s="7"/>
      <c r="AH28" s="7"/>
      <c r="AI28" s="7"/>
      <c r="AJ28" s="7"/>
      <c r="AK28" s="7"/>
      <c r="AL28" s="8"/>
      <c r="AM28" s="2"/>
      <c r="AN28" s="6">
        <v>16</v>
      </c>
      <c r="AO28" s="7"/>
      <c r="AP28" s="7"/>
      <c r="AQ28" s="7"/>
      <c r="AR28" s="7"/>
      <c r="AS28" s="7"/>
      <c r="AT28" s="7"/>
      <c r="AU28" s="7"/>
      <c r="AV28" s="7"/>
      <c r="AW28" s="7"/>
      <c r="AX28" s="8"/>
      <c r="AY28" s="2"/>
      <c r="AZ28" s="6">
        <v>16</v>
      </c>
      <c r="BA28" s="7"/>
      <c r="BB28" s="7"/>
      <c r="BC28" s="7"/>
      <c r="BD28" s="7">
        <v>40.03</v>
      </c>
      <c r="BE28" s="7">
        <v>28.32</v>
      </c>
      <c r="BF28" s="7">
        <v>14.65</v>
      </c>
      <c r="BG28" s="7"/>
      <c r="BH28" s="7"/>
      <c r="BI28" s="7"/>
      <c r="BJ28" s="8"/>
      <c r="BK28" s="2"/>
      <c r="BL28" s="6">
        <v>16</v>
      </c>
      <c r="BM28" s="7">
        <v>49.89</v>
      </c>
      <c r="BN28" s="7">
        <v>99.1</v>
      </c>
      <c r="BO28" s="7">
        <v>80.51</v>
      </c>
      <c r="BP28" s="7">
        <v>123.22</v>
      </c>
      <c r="BQ28" s="7">
        <v>87.34</v>
      </c>
      <c r="BR28" s="7">
        <v>60.41</v>
      </c>
      <c r="BS28" s="7">
        <v>0</v>
      </c>
      <c r="BT28" s="7">
        <v>18.47</v>
      </c>
      <c r="BU28" s="7">
        <v>29.42</v>
      </c>
      <c r="BV28" s="7">
        <v>41.57</v>
      </c>
      <c r="BW28" s="7">
        <v>48.56</v>
      </c>
      <c r="BX28" s="8">
        <v>51.73</v>
      </c>
      <c r="BY28" s="2"/>
      <c r="BZ28" s="6">
        <v>16</v>
      </c>
      <c r="CA28" s="7">
        <v>35.25</v>
      </c>
      <c r="CB28" s="7">
        <v>94.19</v>
      </c>
      <c r="CC28" s="7">
        <v>64.93</v>
      </c>
      <c r="CD28" s="7">
        <v>114.2</v>
      </c>
      <c r="CE28" s="7">
        <v>76.97</v>
      </c>
      <c r="CF28" s="7">
        <v>58.9</v>
      </c>
      <c r="CG28" s="7">
        <v>0</v>
      </c>
      <c r="CH28" s="7">
        <v>0</v>
      </c>
      <c r="CI28" s="7">
        <v>19.53</v>
      </c>
      <c r="CJ28" s="7">
        <v>31.47</v>
      </c>
      <c r="CK28" s="7">
        <v>36.93</v>
      </c>
      <c r="CL28" s="8">
        <v>41.39</v>
      </c>
      <c r="CM28" s="32"/>
      <c r="CN28" s="6">
        <v>16</v>
      </c>
      <c r="CO28" s="45">
        <f t="shared" si="1"/>
        <v>14.64</v>
      </c>
      <c r="CP28" s="45">
        <f t="shared" si="2"/>
        <v>4.909999999999997</v>
      </c>
      <c r="CQ28" s="45">
        <f t="shared" si="3"/>
        <v>15.579999999999998</v>
      </c>
      <c r="CR28" s="45">
        <f t="shared" si="4"/>
        <v>9.019999999999996</v>
      </c>
      <c r="CS28" s="45">
        <f t="shared" si="5"/>
        <v>10.370000000000005</v>
      </c>
      <c r="CT28" s="45">
        <f t="shared" si="6"/>
        <v>1.509999999999998</v>
      </c>
      <c r="CU28" s="45">
        <f t="shared" si="7"/>
        <v>0</v>
      </c>
      <c r="CV28" s="45">
        <f t="shared" si="8"/>
        <v>18.47</v>
      </c>
      <c r="CW28" s="45">
        <f t="shared" si="9"/>
        <v>9.89</v>
      </c>
      <c r="CX28" s="45">
        <f t="shared" si="10"/>
        <v>10.100000000000001</v>
      </c>
      <c r="CY28" s="45">
        <f t="shared" si="11"/>
        <v>11.630000000000003</v>
      </c>
      <c r="CZ28" s="45">
        <f t="shared" si="12"/>
        <v>10.339999999999996</v>
      </c>
    </row>
    <row r="29" spans="1:104" ht="15.75">
      <c r="A29" s="32"/>
      <c r="B29" s="6">
        <v>17</v>
      </c>
      <c r="C29" s="7"/>
      <c r="D29" s="7"/>
      <c r="E29" s="88" t="s">
        <v>157</v>
      </c>
      <c r="F29" s="89"/>
      <c r="G29" s="89"/>
      <c r="H29" s="89"/>
      <c r="I29" s="89"/>
      <c r="J29" s="89"/>
      <c r="K29" s="89"/>
      <c r="L29" s="90"/>
      <c r="M29" s="8"/>
      <c r="N29" s="31"/>
      <c r="O29" s="2"/>
      <c r="P29" s="6">
        <v>17</v>
      </c>
      <c r="Q29" s="7"/>
      <c r="R29" s="7"/>
      <c r="S29" s="7"/>
      <c r="T29" s="7"/>
      <c r="U29" s="7"/>
      <c r="V29" s="7"/>
      <c r="W29" s="7"/>
      <c r="X29" s="7"/>
      <c r="Y29" s="7"/>
      <c r="Z29" s="8"/>
      <c r="AA29" s="2"/>
      <c r="AB29" s="6">
        <v>17</v>
      </c>
      <c r="AC29" s="7"/>
      <c r="AD29" s="7"/>
      <c r="AE29" s="7"/>
      <c r="AF29" s="7"/>
      <c r="AG29" s="7"/>
      <c r="AH29" s="7"/>
      <c r="AI29" s="7"/>
      <c r="AJ29" s="7"/>
      <c r="AK29" s="7"/>
      <c r="AL29" s="8"/>
      <c r="AM29" s="2"/>
      <c r="AN29" s="6">
        <v>17</v>
      </c>
      <c r="AO29" s="7"/>
      <c r="AP29" s="7"/>
      <c r="AQ29" s="7"/>
      <c r="AR29" s="7"/>
      <c r="AS29" s="7"/>
      <c r="AT29" s="7"/>
      <c r="AU29" s="7"/>
      <c r="AV29" s="7"/>
      <c r="AW29" s="7"/>
      <c r="AX29" s="8"/>
      <c r="AY29" s="2"/>
      <c r="AZ29" s="6">
        <v>17</v>
      </c>
      <c r="BA29" s="7"/>
      <c r="BB29" s="7"/>
      <c r="BC29" s="7"/>
      <c r="BD29" s="7">
        <v>44.02</v>
      </c>
      <c r="BE29" s="7">
        <v>24.54</v>
      </c>
      <c r="BF29" s="7">
        <v>15.4</v>
      </c>
      <c r="BG29" s="7"/>
      <c r="BH29" s="7"/>
      <c r="BI29" s="7"/>
      <c r="BJ29" s="8"/>
      <c r="BK29" s="2"/>
      <c r="BL29" s="6">
        <v>17</v>
      </c>
      <c r="BM29" s="7">
        <v>50.1</v>
      </c>
      <c r="BN29" s="7">
        <v>92.41</v>
      </c>
      <c r="BO29" s="7">
        <v>80.43</v>
      </c>
      <c r="BP29" s="7">
        <v>120.4</v>
      </c>
      <c r="BQ29" s="7">
        <v>84.31</v>
      </c>
      <c r="BR29" s="7">
        <v>165.31</v>
      </c>
      <c r="BS29" s="7">
        <v>0</v>
      </c>
      <c r="BT29" s="7">
        <v>23.56</v>
      </c>
      <c r="BU29" s="7">
        <v>30.31</v>
      </c>
      <c r="BV29" s="7">
        <v>41.04</v>
      </c>
      <c r="BW29" s="7">
        <v>50.33</v>
      </c>
      <c r="BX29" s="8">
        <v>50.24</v>
      </c>
      <c r="BY29" s="2"/>
      <c r="BZ29" s="6">
        <v>17</v>
      </c>
      <c r="CA29" s="7">
        <v>34.89</v>
      </c>
      <c r="CB29" s="7">
        <v>84.1</v>
      </c>
      <c r="CC29" s="7">
        <v>65.51</v>
      </c>
      <c r="CD29" s="7">
        <v>108.22</v>
      </c>
      <c r="CE29" s="7">
        <v>72.34</v>
      </c>
      <c r="CF29" s="7">
        <v>45.41</v>
      </c>
      <c r="CG29" s="7">
        <v>0</v>
      </c>
      <c r="CH29" s="7">
        <v>3.47</v>
      </c>
      <c r="CI29" s="7">
        <v>19.42</v>
      </c>
      <c r="CJ29" s="7">
        <v>31.57</v>
      </c>
      <c r="CK29" s="7">
        <v>38.56</v>
      </c>
      <c r="CL29" s="8">
        <v>41.73</v>
      </c>
      <c r="CM29" s="32"/>
      <c r="CN29" s="6">
        <v>17</v>
      </c>
      <c r="CO29" s="45">
        <f t="shared" si="1"/>
        <v>15.21</v>
      </c>
      <c r="CP29" s="45">
        <f t="shared" si="2"/>
        <v>8.310000000000002</v>
      </c>
      <c r="CQ29" s="45">
        <f t="shared" si="3"/>
        <v>14.920000000000002</v>
      </c>
      <c r="CR29" s="45">
        <f t="shared" si="4"/>
        <v>12.180000000000007</v>
      </c>
      <c r="CS29" s="45">
        <f t="shared" si="5"/>
        <v>11.969999999999999</v>
      </c>
      <c r="CT29" s="45">
        <f t="shared" si="6"/>
        <v>119.9</v>
      </c>
      <c r="CU29" s="45">
        <f t="shared" si="7"/>
        <v>0</v>
      </c>
      <c r="CV29" s="45">
        <f t="shared" si="8"/>
        <v>20.09</v>
      </c>
      <c r="CW29" s="45">
        <f t="shared" si="9"/>
        <v>10.889999999999997</v>
      </c>
      <c r="CX29" s="45">
        <f t="shared" si="10"/>
        <v>9.469999999999999</v>
      </c>
      <c r="CY29" s="45">
        <f t="shared" si="11"/>
        <v>11.769999999999996</v>
      </c>
      <c r="CZ29" s="45">
        <f t="shared" si="12"/>
        <v>8.510000000000005</v>
      </c>
    </row>
    <row r="30" spans="1:104" ht="15.75">
      <c r="A30" s="32"/>
      <c r="B30" s="6">
        <v>18</v>
      </c>
      <c r="C30" s="7"/>
      <c r="D30" s="7"/>
      <c r="E30" s="7"/>
      <c r="F30" s="7"/>
      <c r="G30" s="7"/>
      <c r="H30" s="7"/>
      <c r="I30" s="7"/>
      <c r="J30" s="7"/>
      <c r="K30" s="7"/>
      <c r="L30" s="8"/>
      <c r="M30" s="8"/>
      <c r="N30" s="31"/>
      <c r="O30" s="2"/>
      <c r="P30" s="6">
        <v>18</v>
      </c>
      <c r="Q30" s="7"/>
      <c r="R30" s="7"/>
      <c r="S30" s="7"/>
      <c r="T30" s="7"/>
      <c r="U30" s="7"/>
      <c r="V30" s="7"/>
      <c r="W30" s="7"/>
      <c r="X30" s="7"/>
      <c r="Y30" s="7"/>
      <c r="Z30" s="8"/>
      <c r="AA30" s="2"/>
      <c r="AB30" s="6">
        <v>18</v>
      </c>
      <c r="AC30" s="7"/>
      <c r="AD30" s="7"/>
      <c r="AE30" s="7"/>
      <c r="AF30" s="7"/>
      <c r="AG30" s="7"/>
      <c r="AH30" s="7"/>
      <c r="AI30" s="7"/>
      <c r="AJ30" s="7"/>
      <c r="AK30" s="7"/>
      <c r="AL30" s="8"/>
      <c r="AM30" s="2"/>
      <c r="AN30" s="6">
        <v>18</v>
      </c>
      <c r="AO30" s="7"/>
      <c r="AP30" s="7"/>
      <c r="AQ30" s="7"/>
      <c r="AR30" s="7"/>
      <c r="AS30" s="7"/>
      <c r="AT30" s="7"/>
      <c r="AU30" s="7"/>
      <c r="AV30" s="7"/>
      <c r="AW30" s="7"/>
      <c r="AX30" s="8"/>
      <c r="AY30" s="2"/>
      <c r="AZ30" s="6">
        <v>18</v>
      </c>
      <c r="BA30" s="7"/>
      <c r="BB30" s="7"/>
      <c r="BC30" s="7"/>
      <c r="BD30" s="7">
        <v>50.27</v>
      </c>
      <c r="BE30" s="7">
        <v>27.24</v>
      </c>
      <c r="BF30" s="7">
        <v>13.41</v>
      </c>
      <c r="BG30" s="7"/>
      <c r="BH30" s="7"/>
      <c r="BI30" s="7"/>
      <c r="BJ30" s="8"/>
      <c r="BK30" s="2"/>
      <c r="BL30" s="6">
        <v>18</v>
      </c>
      <c r="BM30" s="7">
        <v>49.54</v>
      </c>
      <c r="BN30" s="7">
        <v>90.59</v>
      </c>
      <c r="BO30" s="7">
        <v>77.85</v>
      </c>
      <c r="BP30" s="7">
        <v>119.59</v>
      </c>
      <c r="BQ30" s="7">
        <v>79.58</v>
      </c>
      <c r="BR30" s="7">
        <v>316.79</v>
      </c>
      <c r="BS30" s="7">
        <v>0</v>
      </c>
      <c r="BT30" s="7">
        <v>52.85</v>
      </c>
      <c r="BU30" s="7">
        <v>30.29</v>
      </c>
      <c r="BV30" s="7">
        <v>40.4</v>
      </c>
      <c r="BW30" s="7">
        <v>51.2</v>
      </c>
      <c r="BX30" s="8">
        <v>47.84</v>
      </c>
      <c r="BY30" s="2"/>
      <c r="BZ30" s="6">
        <v>18</v>
      </c>
      <c r="CA30" s="7">
        <v>35.1</v>
      </c>
      <c r="CB30" s="7">
        <v>77.41</v>
      </c>
      <c r="CC30" s="7">
        <v>65.43</v>
      </c>
      <c r="CD30" s="7">
        <v>105.4</v>
      </c>
      <c r="CE30" s="7">
        <v>69.31</v>
      </c>
      <c r="CF30" s="7">
        <v>150.31</v>
      </c>
      <c r="CG30" s="7">
        <v>0</v>
      </c>
      <c r="CH30" s="7">
        <v>8.56</v>
      </c>
      <c r="CI30" s="7">
        <v>20.31</v>
      </c>
      <c r="CJ30" s="7">
        <v>31.04</v>
      </c>
      <c r="CK30" s="7">
        <v>40.33</v>
      </c>
      <c r="CL30" s="8">
        <v>40.24</v>
      </c>
      <c r="CM30" s="32"/>
      <c r="CN30" s="6">
        <v>18</v>
      </c>
      <c r="CO30" s="45">
        <f t="shared" si="1"/>
        <v>14.439999999999998</v>
      </c>
      <c r="CP30" s="45">
        <f t="shared" si="2"/>
        <v>13.180000000000007</v>
      </c>
      <c r="CQ30" s="45">
        <f t="shared" si="3"/>
        <v>12.419999999999987</v>
      </c>
      <c r="CR30" s="45">
        <f t="shared" si="4"/>
        <v>14.189999999999998</v>
      </c>
      <c r="CS30" s="45">
        <f t="shared" si="5"/>
        <v>10.269999999999996</v>
      </c>
      <c r="CT30" s="45">
        <f t="shared" si="6"/>
        <v>166.48000000000002</v>
      </c>
      <c r="CU30" s="45">
        <f t="shared" si="7"/>
        <v>0</v>
      </c>
      <c r="CV30" s="45">
        <f t="shared" si="8"/>
        <v>44.29</v>
      </c>
      <c r="CW30" s="45">
        <f t="shared" si="9"/>
        <v>9.98</v>
      </c>
      <c r="CX30" s="45">
        <f t="shared" si="10"/>
        <v>9.36</v>
      </c>
      <c r="CY30" s="45">
        <f t="shared" si="11"/>
        <v>10.870000000000005</v>
      </c>
      <c r="CZ30" s="45">
        <f t="shared" si="12"/>
        <v>7.600000000000001</v>
      </c>
    </row>
    <row r="31" spans="1:104" ht="15.75">
      <c r="A31" s="32"/>
      <c r="B31" s="6">
        <v>19</v>
      </c>
      <c r="C31" s="7"/>
      <c r="D31" s="7"/>
      <c r="E31" s="7"/>
      <c r="F31" s="7"/>
      <c r="G31" s="7"/>
      <c r="H31" s="7"/>
      <c r="I31" s="7"/>
      <c r="J31" s="7"/>
      <c r="K31" s="7"/>
      <c r="L31" s="8"/>
      <c r="M31" s="8"/>
      <c r="N31" s="31"/>
      <c r="O31" s="2"/>
      <c r="P31" s="6">
        <v>19</v>
      </c>
      <c r="Q31" s="7"/>
      <c r="R31" s="7"/>
      <c r="S31" s="7"/>
      <c r="T31" s="7"/>
      <c r="U31" s="7"/>
      <c r="V31" s="7"/>
      <c r="W31" s="7"/>
      <c r="X31" s="7"/>
      <c r="Y31" s="7"/>
      <c r="Z31" s="8"/>
      <c r="AA31" s="2"/>
      <c r="AB31" s="6">
        <v>19</v>
      </c>
      <c r="AC31" s="7"/>
      <c r="AD31" s="7"/>
      <c r="AE31" s="7"/>
      <c r="AF31" s="7"/>
      <c r="AG31" s="7"/>
      <c r="AH31" s="7"/>
      <c r="AI31" s="7"/>
      <c r="AJ31" s="7"/>
      <c r="AK31" s="7"/>
      <c r="AL31" s="8"/>
      <c r="AM31" s="2"/>
      <c r="AN31" s="6">
        <v>19</v>
      </c>
      <c r="AO31" s="7"/>
      <c r="AP31" s="7"/>
      <c r="AQ31" s="7"/>
      <c r="AR31" s="7"/>
      <c r="AS31" s="7"/>
      <c r="AT31" s="7"/>
      <c r="AU31" s="7"/>
      <c r="AV31" s="7"/>
      <c r="AW31" s="7"/>
      <c r="AX31" s="8"/>
      <c r="AY31" s="2"/>
      <c r="AZ31" s="6">
        <v>19</v>
      </c>
      <c r="BA31" s="7"/>
      <c r="BB31" s="7"/>
      <c r="BC31" s="7"/>
      <c r="BD31" s="7">
        <v>50.35</v>
      </c>
      <c r="BE31" s="7">
        <v>23.49</v>
      </c>
      <c r="BF31" s="7">
        <v>6.45</v>
      </c>
      <c r="BG31" s="7"/>
      <c r="BH31" s="7"/>
      <c r="BI31" s="7"/>
      <c r="BJ31" s="8"/>
      <c r="BK31" s="2"/>
      <c r="BL31" s="6">
        <v>19</v>
      </c>
      <c r="BM31" s="7">
        <v>54.69</v>
      </c>
      <c r="BN31" s="7">
        <v>90.75</v>
      </c>
      <c r="BO31" s="7">
        <v>78.47</v>
      </c>
      <c r="BP31" s="7">
        <v>116.5</v>
      </c>
      <c r="BQ31" s="7">
        <v>76.83</v>
      </c>
      <c r="BR31" s="7">
        <v>199.48</v>
      </c>
      <c r="BS31" s="7">
        <v>0</v>
      </c>
      <c r="BT31" s="7">
        <v>97.04</v>
      </c>
      <c r="BU31" s="7">
        <v>29.72</v>
      </c>
      <c r="BV31" s="7">
        <v>47.74</v>
      </c>
      <c r="BW31" s="7">
        <v>52.58</v>
      </c>
      <c r="BX31" s="8">
        <v>47.73</v>
      </c>
      <c r="BY31" s="2"/>
      <c r="BZ31" s="6">
        <v>19</v>
      </c>
      <c r="CA31" s="7">
        <v>34.54</v>
      </c>
      <c r="CB31" s="7">
        <v>75.59</v>
      </c>
      <c r="CC31" s="7">
        <v>62.85</v>
      </c>
      <c r="CD31" s="7">
        <v>104.59</v>
      </c>
      <c r="CE31" s="7">
        <v>64.58</v>
      </c>
      <c r="CF31" s="7">
        <v>301.79</v>
      </c>
      <c r="CG31" s="7">
        <v>0</v>
      </c>
      <c r="CH31" s="7">
        <v>37.85</v>
      </c>
      <c r="CI31" s="7">
        <v>20.29</v>
      </c>
      <c r="CJ31" s="7">
        <v>30.4</v>
      </c>
      <c r="CK31" s="7">
        <v>41.2</v>
      </c>
      <c r="CL31" s="8">
        <v>37.84</v>
      </c>
      <c r="CM31" s="32"/>
      <c r="CN31" s="6">
        <v>19</v>
      </c>
      <c r="CO31" s="45">
        <f t="shared" si="1"/>
        <v>20.15</v>
      </c>
      <c r="CP31" s="45">
        <f t="shared" si="2"/>
        <v>15.159999999999997</v>
      </c>
      <c r="CQ31" s="45">
        <f t="shared" si="3"/>
        <v>15.619999999999997</v>
      </c>
      <c r="CR31" s="45">
        <f t="shared" si="4"/>
        <v>11.909999999999997</v>
      </c>
      <c r="CS31" s="45">
        <f t="shared" si="5"/>
        <v>12.25</v>
      </c>
      <c r="CT31" s="45">
        <f t="shared" si="6"/>
        <v>0</v>
      </c>
      <c r="CU31" s="45">
        <f t="shared" si="7"/>
        <v>0</v>
      </c>
      <c r="CV31" s="45">
        <f t="shared" si="8"/>
        <v>59.190000000000005</v>
      </c>
      <c r="CW31" s="45">
        <f t="shared" si="9"/>
        <v>9.43</v>
      </c>
      <c r="CX31" s="45">
        <f t="shared" si="10"/>
        <v>17.340000000000003</v>
      </c>
      <c r="CY31" s="45">
        <f t="shared" si="11"/>
        <v>11.379999999999995</v>
      </c>
      <c r="CZ31" s="45">
        <f t="shared" si="12"/>
        <v>9.889999999999993</v>
      </c>
    </row>
    <row r="32" spans="1:104" ht="15.75">
      <c r="A32" s="32"/>
      <c r="B32" s="6">
        <v>20</v>
      </c>
      <c r="C32" s="7"/>
      <c r="D32" s="7"/>
      <c r="E32" s="7"/>
      <c r="F32" s="7"/>
      <c r="G32" s="7"/>
      <c r="H32" s="7"/>
      <c r="I32" s="7"/>
      <c r="J32" s="7"/>
      <c r="K32" s="7"/>
      <c r="L32" s="8"/>
      <c r="M32" s="8"/>
      <c r="N32" s="31"/>
      <c r="O32" s="2"/>
      <c r="P32" s="6">
        <v>20</v>
      </c>
      <c r="Q32" s="7"/>
      <c r="R32" s="7"/>
      <c r="S32" s="7"/>
      <c r="T32" s="7"/>
      <c r="U32" s="7"/>
      <c r="V32" s="7"/>
      <c r="W32" s="7"/>
      <c r="X32" s="7"/>
      <c r="Y32" s="7"/>
      <c r="Z32" s="8"/>
      <c r="AA32" s="2"/>
      <c r="AB32" s="6">
        <v>20</v>
      </c>
      <c r="AC32" s="7"/>
      <c r="AD32" s="7"/>
      <c r="AE32" s="7"/>
      <c r="AF32" s="7"/>
      <c r="AG32" s="7"/>
      <c r="AH32" s="7"/>
      <c r="AI32" s="7"/>
      <c r="AJ32" s="7"/>
      <c r="AK32" s="7"/>
      <c r="AL32" s="8"/>
      <c r="AM32" s="2"/>
      <c r="AN32" s="6">
        <v>20</v>
      </c>
      <c r="AO32" s="7"/>
      <c r="AP32" s="7"/>
      <c r="AQ32" s="7"/>
      <c r="AR32" s="7"/>
      <c r="AS32" s="7"/>
      <c r="AT32" s="7"/>
      <c r="AU32" s="7"/>
      <c r="AV32" s="7"/>
      <c r="AW32" s="7"/>
      <c r="AX32" s="8"/>
      <c r="AY32" s="2"/>
      <c r="AZ32" s="6">
        <v>20</v>
      </c>
      <c r="BA32" s="7"/>
      <c r="BB32" s="7"/>
      <c r="BC32" s="7"/>
      <c r="BD32" s="7">
        <v>53.54</v>
      </c>
      <c r="BE32" s="7">
        <v>22.85</v>
      </c>
      <c r="BF32" s="7"/>
      <c r="BG32" s="7"/>
      <c r="BH32" s="7"/>
      <c r="BI32" s="7"/>
      <c r="BJ32" s="8"/>
      <c r="BK32" s="2"/>
      <c r="BL32" s="6">
        <v>20</v>
      </c>
      <c r="BM32" s="7">
        <v>58.95</v>
      </c>
      <c r="BN32" s="7">
        <v>88.18</v>
      </c>
      <c r="BO32" s="7">
        <v>94.96</v>
      </c>
      <c r="BP32" s="7">
        <v>113.82</v>
      </c>
      <c r="BQ32" s="7">
        <v>77.59</v>
      </c>
      <c r="BR32" s="7">
        <v>120.08</v>
      </c>
      <c r="BS32" s="7">
        <v>0</v>
      </c>
      <c r="BT32" s="7">
        <v>100.14</v>
      </c>
      <c r="BU32" s="7">
        <v>29.81</v>
      </c>
      <c r="BV32" s="7">
        <v>48.51</v>
      </c>
      <c r="BW32" s="7">
        <v>53.03</v>
      </c>
      <c r="BX32" s="8">
        <v>44.33</v>
      </c>
      <c r="BY32" s="2"/>
      <c r="BZ32" s="6">
        <v>20</v>
      </c>
      <c r="CA32" s="7">
        <v>39.69</v>
      </c>
      <c r="CB32" s="7">
        <v>75.75</v>
      </c>
      <c r="CC32" s="7">
        <v>63.47</v>
      </c>
      <c r="CD32" s="7">
        <v>101.5</v>
      </c>
      <c r="CE32" s="7">
        <v>61.83</v>
      </c>
      <c r="CF32" s="7">
        <v>184.48</v>
      </c>
      <c r="CG32" s="7">
        <v>0</v>
      </c>
      <c r="CH32" s="7">
        <v>82.04</v>
      </c>
      <c r="CI32" s="7">
        <v>19.72</v>
      </c>
      <c r="CJ32" s="7">
        <v>37.74</v>
      </c>
      <c r="CK32" s="7">
        <v>42.58</v>
      </c>
      <c r="CL32" s="8">
        <v>37.73</v>
      </c>
      <c r="CM32" s="32"/>
      <c r="CN32" s="6">
        <v>20</v>
      </c>
      <c r="CO32" s="45">
        <f t="shared" si="1"/>
        <v>19.260000000000005</v>
      </c>
      <c r="CP32" s="45">
        <f t="shared" si="2"/>
        <v>12.430000000000007</v>
      </c>
      <c r="CQ32" s="45">
        <f t="shared" si="3"/>
        <v>31.489999999999995</v>
      </c>
      <c r="CR32" s="45">
        <f t="shared" si="4"/>
        <v>12.319999999999993</v>
      </c>
      <c r="CS32" s="45">
        <f t="shared" si="5"/>
        <v>15.760000000000005</v>
      </c>
      <c r="CT32" s="45">
        <f t="shared" si="6"/>
        <v>0</v>
      </c>
      <c r="CU32" s="45">
        <f t="shared" si="7"/>
        <v>0</v>
      </c>
      <c r="CV32" s="45">
        <f t="shared" si="8"/>
        <v>18.099999999999994</v>
      </c>
      <c r="CW32" s="45">
        <f t="shared" si="9"/>
        <v>10.09</v>
      </c>
      <c r="CX32" s="45">
        <f t="shared" si="10"/>
        <v>10.769999999999996</v>
      </c>
      <c r="CY32" s="45">
        <f t="shared" si="11"/>
        <v>10.450000000000003</v>
      </c>
      <c r="CZ32" s="45">
        <f t="shared" si="12"/>
        <v>6.600000000000001</v>
      </c>
    </row>
    <row r="33" spans="1:104" ht="15.75">
      <c r="A33" s="32"/>
      <c r="B33" s="6">
        <v>21</v>
      </c>
      <c r="C33" s="7"/>
      <c r="D33" s="7"/>
      <c r="E33" s="7"/>
      <c r="F33" s="7"/>
      <c r="G33" s="7"/>
      <c r="H33" s="7"/>
      <c r="I33" s="7"/>
      <c r="J33" s="7"/>
      <c r="K33" s="7"/>
      <c r="L33" s="8"/>
      <c r="M33" s="8"/>
      <c r="N33" s="31"/>
      <c r="O33" s="2"/>
      <c r="P33" s="6">
        <v>21</v>
      </c>
      <c r="Q33" s="7"/>
      <c r="R33" s="7"/>
      <c r="S33" s="7"/>
      <c r="T33" s="7"/>
      <c r="U33" s="7"/>
      <c r="V33" s="7"/>
      <c r="W33" s="7"/>
      <c r="X33" s="7"/>
      <c r="Y33" s="7"/>
      <c r="Z33" s="8"/>
      <c r="AA33" s="2"/>
      <c r="AB33" s="6">
        <v>21</v>
      </c>
      <c r="AC33" s="7"/>
      <c r="AD33" s="7"/>
      <c r="AE33" s="7"/>
      <c r="AF33" s="7"/>
      <c r="AG33" s="7"/>
      <c r="AH33" s="7"/>
      <c r="AI33" s="7"/>
      <c r="AJ33" s="7"/>
      <c r="AK33" s="7"/>
      <c r="AL33" s="8"/>
      <c r="AM33" s="2"/>
      <c r="AN33" s="6">
        <v>21</v>
      </c>
      <c r="AO33" s="7"/>
      <c r="AP33" s="7"/>
      <c r="AQ33" s="7"/>
      <c r="AR33" s="7"/>
      <c r="AS33" s="7"/>
      <c r="AT33" s="7"/>
      <c r="AU33" s="7"/>
      <c r="AV33" s="7"/>
      <c r="AW33" s="7"/>
      <c r="AX33" s="8"/>
      <c r="AY33" s="2"/>
      <c r="AZ33" s="6">
        <v>21</v>
      </c>
      <c r="BA33" s="7"/>
      <c r="BB33" s="7"/>
      <c r="BC33" s="7"/>
      <c r="BD33" s="7">
        <v>49.51</v>
      </c>
      <c r="BE33" s="7">
        <v>19.24</v>
      </c>
      <c r="BF33" s="7"/>
      <c r="BG33" s="7"/>
      <c r="BH33" s="7"/>
      <c r="BI33" s="7"/>
      <c r="BJ33" s="8"/>
      <c r="BK33" s="2"/>
      <c r="BL33" s="6">
        <v>21</v>
      </c>
      <c r="BM33" s="7">
        <v>59.55</v>
      </c>
      <c r="BN33" s="7">
        <v>86.13</v>
      </c>
      <c r="BO33" s="7">
        <v>135.03</v>
      </c>
      <c r="BP33" s="7">
        <v>108.77</v>
      </c>
      <c r="BQ33" s="7">
        <v>72.91</v>
      </c>
      <c r="BR33" s="7">
        <v>117.87</v>
      </c>
      <c r="BS33" s="7">
        <v>0</v>
      </c>
      <c r="BT33" s="7">
        <v>95.48</v>
      </c>
      <c r="BU33" s="7">
        <v>28.19</v>
      </c>
      <c r="BV33" s="7">
        <v>46.47</v>
      </c>
      <c r="BW33" s="7">
        <v>53.15</v>
      </c>
      <c r="BX33" s="8">
        <v>49.35</v>
      </c>
      <c r="BY33" s="2"/>
      <c r="BZ33" s="6">
        <v>21</v>
      </c>
      <c r="CA33" s="7">
        <v>43.95</v>
      </c>
      <c r="CB33" s="7">
        <v>73.18</v>
      </c>
      <c r="CC33" s="7">
        <v>79.96</v>
      </c>
      <c r="CD33" s="7">
        <v>98.82</v>
      </c>
      <c r="CE33" s="7">
        <v>62.59</v>
      </c>
      <c r="CF33" s="7">
        <v>105.08</v>
      </c>
      <c r="CG33" s="7">
        <v>0</v>
      </c>
      <c r="CH33" s="7">
        <v>85.14</v>
      </c>
      <c r="CI33" s="7">
        <v>19.81</v>
      </c>
      <c r="CJ33" s="7">
        <v>38.51</v>
      </c>
      <c r="CK33" s="7">
        <v>43.03</v>
      </c>
      <c r="CL33" s="8">
        <v>34.33</v>
      </c>
      <c r="CM33" s="32"/>
      <c r="CN33" s="6">
        <v>21</v>
      </c>
      <c r="CO33" s="45">
        <f t="shared" si="1"/>
        <v>15.599999999999994</v>
      </c>
      <c r="CP33" s="45">
        <f t="shared" si="2"/>
        <v>12.949999999999989</v>
      </c>
      <c r="CQ33" s="45">
        <f t="shared" si="3"/>
        <v>55.07000000000001</v>
      </c>
      <c r="CR33" s="45">
        <f t="shared" si="4"/>
        <v>9.950000000000003</v>
      </c>
      <c r="CS33" s="45">
        <f t="shared" si="5"/>
        <v>10.319999999999993</v>
      </c>
      <c r="CT33" s="45">
        <f t="shared" si="6"/>
        <v>12.790000000000006</v>
      </c>
      <c r="CU33" s="45">
        <f t="shared" si="7"/>
        <v>0</v>
      </c>
      <c r="CV33" s="45">
        <f t="shared" si="8"/>
        <v>10.340000000000003</v>
      </c>
      <c r="CW33" s="45">
        <f t="shared" si="9"/>
        <v>8.380000000000003</v>
      </c>
      <c r="CX33" s="45">
        <f t="shared" si="10"/>
        <v>7.960000000000001</v>
      </c>
      <c r="CY33" s="45">
        <f t="shared" si="11"/>
        <v>10.119999999999997</v>
      </c>
      <c r="CZ33" s="45">
        <f t="shared" si="12"/>
        <v>15.020000000000003</v>
      </c>
    </row>
    <row r="34" spans="1:104" ht="15.75">
      <c r="A34" s="32"/>
      <c r="B34" s="6">
        <v>22</v>
      </c>
      <c r="C34" s="7"/>
      <c r="D34" s="7"/>
      <c r="E34" s="7"/>
      <c r="F34" s="7"/>
      <c r="G34" s="7"/>
      <c r="H34" s="7"/>
      <c r="I34" s="7"/>
      <c r="J34" s="7"/>
      <c r="K34" s="7"/>
      <c r="L34" s="8"/>
      <c r="M34" s="8"/>
      <c r="N34" s="31"/>
      <c r="O34" s="2"/>
      <c r="P34" s="6">
        <v>22</v>
      </c>
      <c r="Q34" s="7"/>
      <c r="R34" s="7"/>
      <c r="S34" s="7"/>
      <c r="T34" s="7"/>
      <c r="U34" s="7"/>
      <c r="V34" s="7"/>
      <c r="W34" s="7"/>
      <c r="X34" s="7"/>
      <c r="Y34" s="7"/>
      <c r="Z34" s="8"/>
      <c r="AA34" s="2"/>
      <c r="AB34" s="6">
        <v>22</v>
      </c>
      <c r="AC34" s="7"/>
      <c r="AD34" s="7"/>
      <c r="AE34" s="7"/>
      <c r="AF34" s="7"/>
      <c r="AG34" s="7"/>
      <c r="AH34" s="7"/>
      <c r="AI34" s="7"/>
      <c r="AJ34" s="7"/>
      <c r="AK34" s="7"/>
      <c r="AL34" s="8"/>
      <c r="AM34" s="2"/>
      <c r="AN34" s="6">
        <v>22</v>
      </c>
      <c r="AO34" s="7"/>
      <c r="AP34" s="7"/>
      <c r="AQ34" s="7"/>
      <c r="AR34" s="7"/>
      <c r="AS34" s="7"/>
      <c r="AT34" s="7"/>
      <c r="AU34" s="7"/>
      <c r="AV34" s="7"/>
      <c r="AW34" s="7"/>
      <c r="AX34" s="8"/>
      <c r="AY34" s="2"/>
      <c r="AZ34" s="6">
        <v>22</v>
      </c>
      <c r="BA34" s="7"/>
      <c r="BB34" s="7"/>
      <c r="BC34" s="7"/>
      <c r="BD34" s="7">
        <v>44.59</v>
      </c>
      <c r="BE34" s="7">
        <v>16.83</v>
      </c>
      <c r="BF34" s="7"/>
      <c r="BG34" s="7"/>
      <c r="BH34" s="7"/>
      <c r="BI34" s="7"/>
      <c r="BJ34" s="8"/>
      <c r="BK34" s="2"/>
      <c r="BL34" s="6">
        <v>22</v>
      </c>
      <c r="BM34" s="7">
        <v>58.97</v>
      </c>
      <c r="BN34" s="7">
        <v>84</v>
      </c>
      <c r="BO34" s="7">
        <v>141.63</v>
      </c>
      <c r="BP34" s="7">
        <v>105.52</v>
      </c>
      <c r="BQ34" s="7">
        <v>70.02</v>
      </c>
      <c r="BR34" s="7">
        <v>127.89</v>
      </c>
      <c r="BS34" s="7">
        <v>0</v>
      </c>
      <c r="BT34" s="7">
        <v>106.61</v>
      </c>
      <c r="BU34" s="7">
        <v>27.05</v>
      </c>
      <c r="BV34" s="7">
        <v>44.86</v>
      </c>
      <c r="BW34" s="7">
        <v>53.53</v>
      </c>
      <c r="BX34" s="8">
        <v>51.2</v>
      </c>
      <c r="BY34" s="2"/>
      <c r="BZ34" s="6">
        <v>22</v>
      </c>
      <c r="CA34" s="7">
        <v>44.55</v>
      </c>
      <c r="CB34" s="7">
        <v>71.13</v>
      </c>
      <c r="CC34" s="7">
        <v>120.03</v>
      </c>
      <c r="CD34" s="7">
        <v>93.77</v>
      </c>
      <c r="CE34" s="7">
        <v>57.91</v>
      </c>
      <c r="CF34" s="7">
        <v>102.87</v>
      </c>
      <c r="CG34" s="7">
        <v>0</v>
      </c>
      <c r="CH34" s="7">
        <v>80.48</v>
      </c>
      <c r="CI34" s="7">
        <v>18.19</v>
      </c>
      <c r="CJ34" s="7">
        <v>36.47</v>
      </c>
      <c r="CK34" s="7">
        <v>43.15</v>
      </c>
      <c r="CL34" s="8">
        <v>39.35</v>
      </c>
      <c r="CM34" s="32"/>
      <c r="CN34" s="6">
        <v>22</v>
      </c>
      <c r="CO34" s="45">
        <f t="shared" si="1"/>
        <v>14.420000000000002</v>
      </c>
      <c r="CP34" s="45">
        <f t="shared" si="2"/>
        <v>12.870000000000005</v>
      </c>
      <c r="CQ34" s="45">
        <f t="shared" si="3"/>
        <v>21.599999999999994</v>
      </c>
      <c r="CR34" s="45">
        <f t="shared" si="4"/>
        <v>11.75</v>
      </c>
      <c r="CS34" s="45">
        <f t="shared" si="5"/>
        <v>12.11</v>
      </c>
      <c r="CT34" s="45">
        <f t="shared" si="6"/>
        <v>25.019999999999996</v>
      </c>
      <c r="CU34" s="45">
        <f t="shared" si="7"/>
        <v>0</v>
      </c>
      <c r="CV34" s="45">
        <f t="shared" si="8"/>
        <v>26.129999999999995</v>
      </c>
      <c r="CW34" s="45">
        <f t="shared" si="9"/>
        <v>8.86</v>
      </c>
      <c r="CX34" s="45">
        <f t="shared" si="10"/>
        <v>8.39</v>
      </c>
      <c r="CY34" s="45">
        <f t="shared" si="11"/>
        <v>10.380000000000003</v>
      </c>
      <c r="CZ34" s="45">
        <f t="shared" si="12"/>
        <v>11.850000000000001</v>
      </c>
    </row>
    <row r="35" spans="1:104" ht="15.75">
      <c r="A35" s="32"/>
      <c r="B35" s="6">
        <v>23</v>
      </c>
      <c r="C35" s="7"/>
      <c r="D35" s="7"/>
      <c r="E35" s="7"/>
      <c r="F35" s="7"/>
      <c r="G35" s="7"/>
      <c r="H35" s="7"/>
      <c r="I35" s="7"/>
      <c r="J35" s="7"/>
      <c r="K35" s="7"/>
      <c r="L35" s="8"/>
      <c r="M35" s="8"/>
      <c r="N35" s="31"/>
      <c r="O35" s="2"/>
      <c r="P35" s="6">
        <v>23</v>
      </c>
      <c r="Q35" s="7"/>
      <c r="R35" s="7"/>
      <c r="S35" s="7"/>
      <c r="T35" s="7"/>
      <c r="U35" s="7"/>
      <c r="V35" s="7"/>
      <c r="W35" s="7"/>
      <c r="X35" s="7"/>
      <c r="Y35" s="7"/>
      <c r="Z35" s="8"/>
      <c r="AA35" s="2"/>
      <c r="AB35" s="6">
        <v>23</v>
      </c>
      <c r="AC35" s="7"/>
      <c r="AD35" s="7"/>
      <c r="AE35" s="7"/>
      <c r="AF35" s="7"/>
      <c r="AG35" s="7"/>
      <c r="AH35" s="7"/>
      <c r="AI35" s="7"/>
      <c r="AJ35" s="7"/>
      <c r="AK35" s="7"/>
      <c r="AL35" s="8"/>
      <c r="AM35" s="2"/>
      <c r="AN35" s="6">
        <v>23</v>
      </c>
      <c r="AO35" s="7"/>
      <c r="AP35" s="7"/>
      <c r="AQ35" s="7"/>
      <c r="AR35" s="7"/>
      <c r="AS35" s="7"/>
      <c r="AT35" s="7"/>
      <c r="AU35" s="7"/>
      <c r="AV35" s="7"/>
      <c r="AW35" s="7"/>
      <c r="AX35" s="8"/>
      <c r="AY35" s="2"/>
      <c r="AZ35" s="6">
        <v>23</v>
      </c>
      <c r="BA35" s="7"/>
      <c r="BB35" s="7"/>
      <c r="BC35" s="7"/>
      <c r="BD35" s="7">
        <v>45.47</v>
      </c>
      <c r="BE35" s="7">
        <v>11.78</v>
      </c>
      <c r="BF35" s="7"/>
      <c r="BG35" s="7"/>
      <c r="BH35" s="7"/>
      <c r="BI35" s="7"/>
      <c r="BJ35" s="8"/>
      <c r="BK35" s="2"/>
      <c r="BL35" s="6">
        <v>23</v>
      </c>
      <c r="BM35" s="7">
        <v>63.42</v>
      </c>
      <c r="BN35" s="7">
        <v>82.12</v>
      </c>
      <c r="BO35" s="7">
        <v>139.94</v>
      </c>
      <c r="BP35" s="7">
        <v>104.47</v>
      </c>
      <c r="BQ35" s="7">
        <v>69.43</v>
      </c>
      <c r="BR35" s="7">
        <v>55.85</v>
      </c>
      <c r="BS35" s="7">
        <v>0</v>
      </c>
      <c r="BT35" s="7">
        <v>239.99</v>
      </c>
      <c r="BU35" s="7">
        <v>28.42</v>
      </c>
      <c r="BV35" s="7">
        <v>43.73</v>
      </c>
      <c r="BW35" s="7">
        <v>53.19</v>
      </c>
      <c r="BX35" s="8">
        <v>57.27</v>
      </c>
      <c r="BY35" s="2"/>
      <c r="BZ35" s="6">
        <v>23</v>
      </c>
      <c r="CA35" s="7">
        <v>43.97</v>
      </c>
      <c r="CB35" s="7">
        <v>69</v>
      </c>
      <c r="CC35" s="7">
        <v>126.63</v>
      </c>
      <c r="CD35" s="7">
        <v>90.52</v>
      </c>
      <c r="CE35" s="7">
        <v>55.02</v>
      </c>
      <c r="CF35" s="7">
        <v>112.89</v>
      </c>
      <c r="CG35" s="7">
        <v>0</v>
      </c>
      <c r="CH35" s="7">
        <v>91.61</v>
      </c>
      <c r="CI35" s="7">
        <v>17.05</v>
      </c>
      <c r="CJ35" s="7">
        <v>34.86</v>
      </c>
      <c r="CK35" s="7">
        <v>43.53</v>
      </c>
      <c r="CL35" s="8">
        <v>41.2</v>
      </c>
      <c r="CM35" s="32"/>
      <c r="CN35" s="6">
        <v>23</v>
      </c>
      <c r="CO35" s="45">
        <f t="shared" si="1"/>
        <v>19.450000000000003</v>
      </c>
      <c r="CP35" s="45">
        <f t="shared" si="2"/>
        <v>13.120000000000005</v>
      </c>
      <c r="CQ35" s="45">
        <f t="shared" si="3"/>
        <v>13.310000000000002</v>
      </c>
      <c r="CR35" s="45">
        <f t="shared" si="4"/>
        <v>13.950000000000003</v>
      </c>
      <c r="CS35" s="45">
        <f t="shared" si="5"/>
        <v>14.410000000000004</v>
      </c>
      <c r="CT35" s="45">
        <f t="shared" si="6"/>
        <v>0</v>
      </c>
      <c r="CU35" s="45">
        <f t="shared" si="7"/>
        <v>0</v>
      </c>
      <c r="CV35" s="45">
        <f t="shared" si="8"/>
        <v>148.38</v>
      </c>
      <c r="CW35" s="45">
        <f t="shared" si="9"/>
        <v>11.370000000000001</v>
      </c>
      <c r="CX35" s="45">
        <f t="shared" si="10"/>
        <v>8.869999999999997</v>
      </c>
      <c r="CY35" s="45">
        <f t="shared" si="11"/>
        <v>9.659999999999997</v>
      </c>
      <c r="CZ35" s="45">
        <f t="shared" si="12"/>
        <v>16.07</v>
      </c>
    </row>
    <row r="36" spans="1:104" ht="15.75">
      <c r="A36" s="32"/>
      <c r="B36" s="6">
        <v>24</v>
      </c>
      <c r="C36" s="7"/>
      <c r="D36" s="7"/>
      <c r="E36" s="7"/>
      <c r="F36" s="7"/>
      <c r="G36" s="7"/>
      <c r="H36" s="7"/>
      <c r="I36" s="7"/>
      <c r="J36" s="7"/>
      <c r="K36" s="7"/>
      <c r="L36" s="8"/>
      <c r="M36" s="8"/>
      <c r="N36" s="31"/>
      <c r="O36" s="2"/>
      <c r="P36" s="6">
        <v>24</v>
      </c>
      <c r="Q36" s="7"/>
      <c r="R36" s="7"/>
      <c r="S36" s="7"/>
      <c r="T36" s="7"/>
      <c r="U36" s="7"/>
      <c r="V36" s="7"/>
      <c r="W36" s="7"/>
      <c r="X36" s="7"/>
      <c r="Y36" s="7"/>
      <c r="Z36" s="8"/>
      <c r="AA36" s="2"/>
      <c r="AB36" s="6">
        <v>24</v>
      </c>
      <c r="AC36" s="7"/>
      <c r="AD36" s="7"/>
      <c r="AE36" s="7"/>
      <c r="AF36" s="7"/>
      <c r="AG36" s="7"/>
      <c r="AH36" s="7"/>
      <c r="AI36" s="7"/>
      <c r="AJ36" s="7"/>
      <c r="AK36" s="7"/>
      <c r="AL36" s="8"/>
      <c r="AM36" s="2"/>
      <c r="AN36" s="6">
        <v>24</v>
      </c>
      <c r="AO36" s="7"/>
      <c r="AP36" s="7"/>
      <c r="AQ36" s="7"/>
      <c r="AR36" s="7"/>
      <c r="AS36" s="7"/>
      <c r="AT36" s="7"/>
      <c r="AU36" s="7"/>
      <c r="AV36" s="7"/>
      <c r="AW36" s="7"/>
      <c r="AX36" s="8"/>
      <c r="AY36" s="2"/>
      <c r="AZ36" s="6">
        <v>24</v>
      </c>
      <c r="BA36" s="7"/>
      <c r="BB36" s="7"/>
      <c r="BC36" s="7"/>
      <c r="BD36" s="7">
        <v>53.67</v>
      </c>
      <c r="BE36" s="7">
        <v>9.99</v>
      </c>
      <c r="BF36" s="7"/>
      <c r="BG36" s="7"/>
      <c r="BH36" s="7"/>
      <c r="BI36" s="7"/>
      <c r="BJ36" s="8"/>
      <c r="BK36" s="2"/>
      <c r="BL36" s="6">
        <v>24</v>
      </c>
      <c r="BM36" s="7">
        <v>63.99</v>
      </c>
      <c r="BN36" s="7">
        <v>82.16</v>
      </c>
      <c r="BO36" s="7">
        <v>126.19</v>
      </c>
      <c r="BP36" s="7">
        <v>105.75</v>
      </c>
      <c r="BQ36" s="7">
        <v>67.89</v>
      </c>
      <c r="BR36" s="7">
        <v>53.86</v>
      </c>
      <c r="BS36" s="7">
        <v>0</v>
      </c>
      <c r="BT36" s="7">
        <v>148.64</v>
      </c>
      <c r="BU36" s="7">
        <v>28.93</v>
      </c>
      <c r="BV36" s="7">
        <v>43.84</v>
      </c>
      <c r="BW36" s="7">
        <v>51.9</v>
      </c>
      <c r="BX36" s="8">
        <v>61.84</v>
      </c>
      <c r="BY36" s="2"/>
      <c r="BZ36" s="6">
        <v>24</v>
      </c>
      <c r="CA36" s="7">
        <v>48.42</v>
      </c>
      <c r="CB36" s="7">
        <v>67.12</v>
      </c>
      <c r="CC36" s="7">
        <v>124.94</v>
      </c>
      <c r="CD36" s="7">
        <v>89.47</v>
      </c>
      <c r="CE36" s="7">
        <v>54.43</v>
      </c>
      <c r="CF36" s="7">
        <v>40.85</v>
      </c>
      <c r="CG36" s="7">
        <v>0</v>
      </c>
      <c r="CH36" s="7">
        <v>224.99</v>
      </c>
      <c r="CI36" s="7">
        <v>18.42</v>
      </c>
      <c r="CJ36" s="7">
        <v>33.73</v>
      </c>
      <c r="CK36" s="7">
        <v>43.19</v>
      </c>
      <c r="CL36" s="8">
        <v>47.27</v>
      </c>
      <c r="CM36" s="32"/>
      <c r="CN36" s="6">
        <v>24</v>
      </c>
      <c r="CO36" s="45">
        <f t="shared" si="1"/>
        <v>15.57</v>
      </c>
      <c r="CP36" s="45">
        <f t="shared" si="2"/>
        <v>15.039999999999992</v>
      </c>
      <c r="CQ36" s="45">
        <f t="shared" si="3"/>
        <v>1.25</v>
      </c>
      <c r="CR36" s="45">
        <f t="shared" si="4"/>
        <v>16.28</v>
      </c>
      <c r="CS36" s="45">
        <f t="shared" si="5"/>
        <v>13.46</v>
      </c>
      <c r="CT36" s="45">
        <f t="shared" si="6"/>
        <v>13.009999999999998</v>
      </c>
      <c r="CU36" s="45">
        <f t="shared" si="7"/>
        <v>0</v>
      </c>
      <c r="CV36" s="45">
        <f t="shared" si="8"/>
        <v>0</v>
      </c>
      <c r="CW36" s="45">
        <f t="shared" si="9"/>
        <v>10.509999999999998</v>
      </c>
      <c r="CX36" s="45">
        <f t="shared" si="10"/>
        <v>10.110000000000007</v>
      </c>
      <c r="CY36" s="45">
        <f t="shared" si="11"/>
        <v>8.71</v>
      </c>
      <c r="CZ36" s="45">
        <f t="shared" si="12"/>
        <v>14.57</v>
      </c>
    </row>
    <row r="37" spans="1:104" ht="15.75">
      <c r="A37" s="32"/>
      <c r="B37" s="6">
        <v>25</v>
      </c>
      <c r="C37" s="7"/>
      <c r="D37" s="7"/>
      <c r="E37" s="7"/>
      <c r="F37" s="7"/>
      <c r="G37" s="7"/>
      <c r="H37" s="7"/>
      <c r="I37" s="7"/>
      <c r="J37" s="7"/>
      <c r="K37" s="7"/>
      <c r="L37" s="8"/>
      <c r="M37" s="8"/>
      <c r="N37" s="31"/>
      <c r="O37" s="2"/>
      <c r="P37" s="6">
        <v>25</v>
      </c>
      <c r="Q37" s="7"/>
      <c r="R37" s="7"/>
      <c r="S37" s="7"/>
      <c r="T37" s="7"/>
      <c r="U37" s="7"/>
      <c r="V37" s="7"/>
      <c r="W37" s="7"/>
      <c r="X37" s="7"/>
      <c r="Y37" s="7"/>
      <c r="Z37" s="8"/>
      <c r="AA37" s="2"/>
      <c r="AB37" s="6">
        <v>25</v>
      </c>
      <c r="AC37" s="7"/>
      <c r="AD37" s="7"/>
      <c r="AE37" s="7"/>
      <c r="AF37" s="7"/>
      <c r="AG37" s="7"/>
      <c r="AH37" s="7"/>
      <c r="AI37" s="7"/>
      <c r="AJ37" s="7"/>
      <c r="AK37" s="7"/>
      <c r="AL37" s="8"/>
      <c r="AM37" s="2"/>
      <c r="AN37" s="6">
        <v>25</v>
      </c>
      <c r="AO37" s="7"/>
      <c r="AP37" s="7"/>
      <c r="AQ37" s="7"/>
      <c r="AR37" s="7"/>
      <c r="AS37" s="7"/>
      <c r="AT37" s="7"/>
      <c r="AU37" s="7"/>
      <c r="AV37" s="7"/>
      <c r="AW37" s="7"/>
      <c r="AX37" s="8"/>
      <c r="AY37" s="2"/>
      <c r="AZ37" s="6">
        <v>25</v>
      </c>
      <c r="BA37" s="7"/>
      <c r="BB37" s="7"/>
      <c r="BC37" s="7"/>
      <c r="BD37" s="7">
        <v>45.31</v>
      </c>
      <c r="BE37" s="7">
        <v>11.3</v>
      </c>
      <c r="BF37" s="7"/>
      <c r="BG37" s="7"/>
      <c r="BH37" s="7"/>
      <c r="BI37" s="7"/>
      <c r="BJ37" s="8"/>
      <c r="BK37" s="2"/>
      <c r="BL37" s="6">
        <v>25</v>
      </c>
      <c r="BM37" s="7">
        <v>72.11</v>
      </c>
      <c r="BN37" s="7">
        <v>82</v>
      </c>
      <c r="BO37" s="7">
        <v>115.94</v>
      </c>
      <c r="BP37" s="7">
        <v>104.53</v>
      </c>
      <c r="BQ37" s="7">
        <v>68.72</v>
      </c>
      <c r="BR37" s="7">
        <v>40.83</v>
      </c>
      <c r="BS37" s="7">
        <v>43.46</v>
      </c>
      <c r="BT37" s="7">
        <v>96.85</v>
      </c>
      <c r="BU37" s="7">
        <v>28.74</v>
      </c>
      <c r="BV37" s="7">
        <v>44.88</v>
      </c>
      <c r="BW37" s="7">
        <v>52.96</v>
      </c>
      <c r="BX37" s="8">
        <v>65.76</v>
      </c>
      <c r="BY37" s="2"/>
      <c r="BZ37" s="6">
        <v>25</v>
      </c>
      <c r="CA37" s="7">
        <v>48.99</v>
      </c>
      <c r="CB37" s="7">
        <v>67.16</v>
      </c>
      <c r="CC37" s="7">
        <v>111.19</v>
      </c>
      <c r="CD37" s="7">
        <v>90.75</v>
      </c>
      <c r="CE37" s="7">
        <v>52.89</v>
      </c>
      <c r="CF37" s="7">
        <v>38.86</v>
      </c>
      <c r="CG37" s="7">
        <v>0</v>
      </c>
      <c r="CH37" s="7">
        <v>133.64</v>
      </c>
      <c r="CI37" s="7">
        <v>18.93</v>
      </c>
      <c r="CJ37" s="7">
        <v>33.84</v>
      </c>
      <c r="CK37" s="7">
        <v>41.9</v>
      </c>
      <c r="CL37" s="8">
        <v>51.84</v>
      </c>
      <c r="CM37" s="32"/>
      <c r="CN37" s="6">
        <v>25</v>
      </c>
      <c r="CO37" s="45">
        <f t="shared" si="1"/>
        <v>23.119999999999997</v>
      </c>
      <c r="CP37" s="45">
        <f t="shared" si="2"/>
        <v>14.840000000000003</v>
      </c>
      <c r="CQ37" s="45">
        <f t="shared" si="3"/>
        <v>4.75</v>
      </c>
      <c r="CR37" s="45">
        <f t="shared" si="4"/>
        <v>13.780000000000001</v>
      </c>
      <c r="CS37" s="45">
        <f t="shared" si="5"/>
        <v>15.829999999999998</v>
      </c>
      <c r="CT37" s="45">
        <f t="shared" si="6"/>
        <v>1.9699999999999989</v>
      </c>
      <c r="CU37" s="45">
        <f t="shared" si="7"/>
        <v>43.46</v>
      </c>
      <c r="CV37" s="45">
        <f t="shared" si="8"/>
        <v>0</v>
      </c>
      <c r="CW37" s="45">
        <f t="shared" si="9"/>
        <v>9.809999999999999</v>
      </c>
      <c r="CX37" s="45">
        <f t="shared" si="10"/>
        <v>11.04</v>
      </c>
      <c r="CY37" s="45">
        <f t="shared" si="11"/>
        <v>11.060000000000002</v>
      </c>
      <c r="CZ37" s="45">
        <f t="shared" si="12"/>
        <v>13.920000000000002</v>
      </c>
    </row>
    <row r="38" spans="1:104" ht="15.75">
      <c r="A38" s="32"/>
      <c r="B38" s="6">
        <v>26</v>
      </c>
      <c r="C38" s="7"/>
      <c r="D38" s="7"/>
      <c r="E38" s="7"/>
      <c r="F38" s="7"/>
      <c r="G38" s="7"/>
      <c r="H38" s="7"/>
      <c r="I38" s="7"/>
      <c r="J38" s="7"/>
      <c r="K38" s="7"/>
      <c r="L38" s="8"/>
      <c r="M38" s="8"/>
      <c r="N38" s="31"/>
      <c r="O38" s="2"/>
      <c r="P38" s="6">
        <v>26</v>
      </c>
      <c r="Q38" s="7"/>
      <c r="R38" s="7"/>
      <c r="S38" s="7"/>
      <c r="T38" s="7"/>
      <c r="U38" s="7"/>
      <c r="V38" s="7"/>
      <c r="W38" s="7"/>
      <c r="X38" s="7"/>
      <c r="Y38" s="7"/>
      <c r="Z38" s="8"/>
      <c r="AA38" s="2"/>
      <c r="AB38" s="6">
        <v>26</v>
      </c>
      <c r="AC38" s="7"/>
      <c r="AD38" s="7"/>
      <c r="AE38" s="7"/>
      <c r="AF38" s="7"/>
      <c r="AG38" s="7"/>
      <c r="AH38" s="7"/>
      <c r="AI38" s="7"/>
      <c r="AJ38" s="7"/>
      <c r="AK38" s="7"/>
      <c r="AL38" s="8"/>
      <c r="AM38" s="2"/>
      <c r="AN38" s="6">
        <v>26</v>
      </c>
      <c r="AO38" s="7"/>
      <c r="AP38" s="7"/>
      <c r="AQ38" s="7"/>
      <c r="AR38" s="7"/>
      <c r="AS38" s="7"/>
      <c r="AT38" s="7"/>
      <c r="AU38" s="7"/>
      <c r="AV38" s="7"/>
      <c r="AW38" s="7"/>
      <c r="AX38" s="8"/>
      <c r="AY38" s="2"/>
      <c r="AZ38" s="6">
        <v>26</v>
      </c>
      <c r="BA38" s="7"/>
      <c r="BB38" s="7"/>
      <c r="BC38" s="7"/>
      <c r="BD38" s="7">
        <v>48.16</v>
      </c>
      <c r="BE38" s="7">
        <v>39.92</v>
      </c>
      <c r="BF38" s="7"/>
      <c r="BG38" s="7"/>
      <c r="BH38" s="7"/>
      <c r="BI38" s="7"/>
      <c r="BJ38" s="8"/>
      <c r="BK38" s="2"/>
      <c r="BL38" s="6">
        <v>26</v>
      </c>
      <c r="BM38" s="7">
        <v>77.88</v>
      </c>
      <c r="BN38" s="7">
        <v>83</v>
      </c>
      <c r="BO38" s="7">
        <v>111.82</v>
      </c>
      <c r="BP38" s="7">
        <v>103.59</v>
      </c>
      <c r="BQ38" s="7">
        <v>67.47</v>
      </c>
      <c r="BR38" s="7">
        <v>33.75</v>
      </c>
      <c r="BS38" s="7">
        <v>122.49</v>
      </c>
      <c r="BT38" s="7">
        <v>76.44</v>
      </c>
      <c r="BU38" s="7">
        <v>28.59</v>
      </c>
      <c r="BV38" s="7">
        <v>45.46</v>
      </c>
      <c r="BW38" s="7">
        <v>56.61</v>
      </c>
      <c r="BX38" s="8">
        <v>67.93</v>
      </c>
      <c r="BY38" s="2"/>
      <c r="BZ38" s="6">
        <v>26</v>
      </c>
      <c r="CA38" s="7">
        <v>57.11</v>
      </c>
      <c r="CB38" s="7">
        <v>67</v>
      </c>
      <c r="CC38" s="7">
        <v>100.94</v>
      </c>
      <c r="CD38" s="7">
        <v>89.53</v>
      </c>
      <c r="CE38" s="7">
        <v>53.72</v>
      </c>
      <c r="CF38" s="7">
        <v>25.83</v>
      </c>
      <c r="CG38" s="7">
        <v>28.46</v>
      </c>
      <c r="CH38" s="7">
        <v>81.85</v>
      </c>
      <c r="CI38" s="7">
        <v>18.74</v>
      </c>
      <c r="CJ38" s="7">
        <v>34.88</v>
      </c>
      <c r="CK38" s="7">
        <v>42.96</v>
      </c>
      <c r="CL38" s="8">
        <v>55.76</v>
      </c>
      <c r="CM38" s="32"/>
      <c r="CN38" s="6">
        <v>26</v>
      </c>
      <c r="CO38" s="45">
        <f t="shared" si="1"/>
        <v>20.769999999999996</v>
      </c>
      <c r="CP38" s="45">
        <f t="shared" si="2"/>
        <v>16</v>
      </c>
      <c r="CQ38" s="45">
        <f t="shared" si="3"/>
        <v>10.879999999999995</v>
      </c>
      <c r="CR38" s="45">
        <f t="shared" si="4"/>
        <v>14.060000000000002</v>
      </c>
      <c r="CS38" s="45">
        <f t="shared" si="5"/>
        <v>13.75</v>
      </c>
      <c r="CT38" s="45">
        <f t="shared" si="6"/>
        <v>7.920000000000002</v>
      </c>
      <c r="CU38" s="45">
        <f t="shared" si="7"/>
        <v>94.03</v>
      </c>
      <c r="CV38" s="45">
        <f t="shared" si="8"/>
        <v>0</v>
      </c>
      <c r="CW38" s="45">
        <f t="shared" si="9"/>
        <v>9.850000000000001</v>
      </c>
      <c r="CX38" s="45">
        <f t="shared" si="10"/>
        <v>10.579999999999998</v>
      </c>
      <c r="CY38" s="45">
        <f t="shared" si="11"/>
        <v>13.649999999999999</v>
      </c>
      <c r="CZ38" s="45">
        <f t="shared" si="12"/>
        <v>12.170000000000009</v>
      </c>
    </row>
    <row r="39" spans="1:104" ht="15.75">
      <c r="A39" s="32"/>
      <c r="B39" s="6">
        <v>27</v>
      </c>
      <c r="C39" s="7"/>
      <c r="D39" s="7"/>
      <c r="E39" s="7"/>
      <c r="F39" s="7"/>
      <c r="G39" s="7"/>
      <c r="H39" s="7"/>
      <c r="I39" s="7"/>
      <c r="J39" s="7"/>
      <c r="K39" s="7"/>
      <c r="L39" s="8"/>
      <c r="M39" s="8"/>
      <c r="N39" s="31"/>
      <c r="O39" s="2"/>
      <c r="P39" s="6">
        <v>27</v>
      </c>
      <c r="Q39" s="7"/>
      <c r="R39" s="7"/>
      <c r="S39" s="7"/>
      <c r="T39" s="7"/>
      <c r="U39" s="7"/>
      <c r="V39" s="7"/>
      <c r="W39" s="7"/>
      <c r="X39" s="7"/>
      <c r="Y39" s="7"/>
      <c r="Z39" s="8"/>
      <c r="AA39" s="2"/>
      <c r="AB39" s="6">
        <v>27</v>
      </c>
      <c r="AC39" s="7"/>
      <c r="AD39" s="7"/>
      <c r="AE39" s="7"/>
      <c r="AF39" s="7"/>
      <c r="AG39" s="7"/>
      <c r="AH39" s="7"/>
      <c r="AI39" s="7"/>
      <c r="AJ39" s="7"/>
      <c r="AK39" s="7"/>
      <c r="AL39" s="8"/>
      <c r="AM39" s="2"/>
      <c r="AN39" s="6">
        <v>27</v>
      </c>
      <c r="AO39" s="7"/>
      <c r="AP39" s="7"/>
      <c r="AQ39" s="7"/>
      <c r="AR39" s="7"/>
      <c r="AS39" s="7"/>
      <c r="AT39" s="7"/>
      <c r="AU39" s="7"/>
      <c r="AV39" s="7"/>
      <c r="AW39" s="7"/>
      <c r="AX39" s="8"/>
      <c r="AY39" s="2"/>
      <c r="AZ39" s="6">
        <v>27</v>
      </c>
      <c r="BA39" s="7"/>
      <c r="BB39" s="7"/>
      <c r="BC39" s="7"/>
      <c r="BD39" s="7">
        <v>52.58</v>
      </c>
      <c r="BE39" s="7">
        <v>33.7</v>
      </c>
      <c r="BF39" s="7"/>
      <c r="BG39" s="7"/>
      <c r="BH39" s="7"/>
      <c r="BI39" s="7"/>
      <c r="BJ39" s="8"/>
      <c r="BK39" s="2"/>
      <c r="BL39" s="6">
        <v>27</v>
      </c>
      <c r="BM39" s="7">
        <v>82.23</v>
      </c>
      <c r="BN39" s="7">
        <v>84.42</v>
      </c>
      <c r="BO39" s="7">
        <v>113.96</v>
      </c>
      <c r="BP39" s="7">
        <v>106.09</v>
      </c>
      <c r="BQ39" s="7">
        <v>66.02</v>
      </c>
      <c r="BR39" s="7">
        <v>27.39</v>
      </c>
      <c r="BS39" s="7">
        <v>109.14</v>
      </c>
      <c r="BT39" s="7">
        <v>65.58</v>
      </c>
      <c r="BU39" s="7">
        <v>28.17</v>
      </c>
      <c r="BV39" s="7">
        <v>45.62</v>
      </c>
      <c r="BW39" s="7">
        <v>61.69</v>
      </c>
      <c r="BX39" s="8">
        <v>74.06</v>
      </c>
      <c r="BY39" s="2"/>
      <c r="BZ39" s="6">
        <v>27</v>
      </c>
      <c r="CA39" s="7">
        <v>62.88</v>
      </c>
      <c r="CB39" s="7">
        <v>68</v>
      </c>
      <c r="CC39" s="7">
        <v>96.82</v>
      </c>
      <c r="CD39" s="7">
        <v>88.59</v>
      </c>
      <c r="CE39" s="7">
        <v>52.47</v>
      </c>
      <c r="CF39" s="7">
        <v>18.75</v>
      </c>
      <c r="CG39" s="7">
        <v>107.49</v>
      </c>
      <c r="CH39" s="7">
        <v>61.44</v>
      </c>
      <c r="CI39" s="7">
        <v>18.59</v>
      </c>
      <c r="CJ39" s="7">
        <v>35.46</v>
      </c>
      <c r="CK39" s="7">
        <v>46.61</v>
      </c>
      <c r="CL39" s="8">
        <v>57.93</v>
      </c>
      <c r="CM39" s="32"/>
      <c r="CN39" s="6">
        <v>27</v>
      </c>
      <c r="CO39" s="45">
        <f t="shared" si="1"/>
        <v>19.35</v>
      </c>
      <c r="CP39" s="45">
        <f t="shared" si="2"/>
        <v>16.42</v>
      </c>
      <c r="CQ39" s="45">
        <f t="shared" si="3"/>
        <v>17.14</v>
      </c>
      <c r="CR39" s="45">
        <f t="shared" si="4"/>
        <v>17.5</v>
      </c>
      <c r="CS39" s="45">
        <f t="shared" si="5"/>
        <v>13.549999999999997</v>
      </c>
      <c r="CT39" s="45">
        <f t="shared" si="6"/>
        <v>8.64</v>
      </c>
      <c r="CU39" s="45">
        <f t="shared" si="7"/>
        <v>1.6500000000000057</v>
      </c>
      <c r="CV39" s="45">
        <f t="shared" si="8"/>
        <v>4.140000000000001</v>
      </c>
      <c r="CW39" s="45">
        <f t="shared" si="9"/>
        <v>9.580000000000002</v>
      </c>
      <c r="CX39" s="45">
        <f t="shared" si="10"/>
        <v>10.159999999999997</v>
      </c>
      <c r="CY39" s="45">
        <f t="shared" si="11"/>
        <v>15.079999999999998</v>
      </c>
      <c r="CZ39" s="45">
        <f t="shared" si="12"/>
        <v>16.130000000000003</v>
      </c>
    </row>
    <row r="40" spans="1:104" ht="15.75">
      <c r="A40" s="32"/>
      <c r="B40" s="6">
        <v>28</v>
      </c>
      <c r="C40" s="7"/>
      <c r="D40" s="7"/>
      <c r="E40" s="7"/>
      <c r="F40" s="7"/>
      <c r="G40" s="7"/>
      <c r="H40" s="7"/>
      <c r="I40" s="7"/>
      <c r="J40" s="7"/>
      <c r="K40" s="7"/>
      <c r="L40" s="8"/>
      <c r="M40" s="8"/>
      <c r="N40" s="31"/>
      <c r="O40" s="2"/>
      <c r="P40" s="6">
        <v>28</v>
      </c>
      <c r="Q40" s="7"/>
      <c r="R40" s="7"/>
      <c r="S40" s="7"/>
      <c r="T40" s="7"/>
      <c r="U40" s="7"/>
      <c r="V40" s="7"/>
      <c r="W40" s="7"/>
      <c r="X40" s="7"/>
      <c r="Y40" s="7"/>
      <c r="Z40" s="8"/>
      <c r="AA40" s="2"/>
      <c r="AB40" s="6">
        <v>28</v>
      </c>
      <c r="AC40" s="7"/>
      <c r="AD40" s="7"/>
      <c r="AE40" s="7"/>
      <c r="AF40" s="7"/>
      <c r="AG40" s="7"/>
      <c r="AH40" s="7"/>
      <c r="AI40" s="7"/>
      <c r="AJ40" s="7"/>
      <c r="AK40" s="7"/>
      <c r="AL40" s="8"/>
      <c r="AM40" s="2"/>
      <c r="AN40" s="6">
        <v>28</v>
      </c>
      <c r="AO40" s="7"/>
      <c r="AP40" s="7"/>
      <c r="AQ40" s="7"/>
      <c r="AR40" s="7"/>
      <c r="AS40" s="7"/>
      <c r="AT40" s="7"/>
      <c r="AU40" s="7"/>
      <c r="AV40" s="7"/>
      <c r="AW40" s="7"/>
      <c r="AX40" s="8"/>
      <c r="AY40" s="2"/>
      <c r="AZ40" s="6">
        <v>28</v>
      </c>
      <c r="BA40" s="7"/>
      <c r="BB40" s="7"/>
      <c r="BC40" s="7"/>
      <c r="BD40" s="7">
        <v>50.35</v>
      </c>
      <c r="BE40" s="7">
        <v>29.02</v>
      </c>
      <c r="BF40" s="7"/>
      <c r="BG40" s="7"/>
      <c r="BH40" s="7"/>
      <c r="BI40" s="7"/>
      <c r="BJ40" s="8"/>
      <c r="BK40" s="2"/>
      <c r="BL40" s="6">
        <v>28</v>
      </c>
      <c r="BM40" s="7">
        <v>83.09</v>
      </c>
      <c r="BN40" s="7">
        <v>82.4233</v>
      </c>
      <c r="BO40" s="7">
        <v>110.55</v>
      </c>
      <c r="BP40" s="7">
        <v>107.46</v>
      </c>
      <c r="BQ40" s="7">
        <v>70.67</v>
      </c>
      <c r="BR40" s="7">
        <v>38.8</v>
      </c>
      <c r="BS40" s="7">
        <v>59.93</v>
      </c>
      <c r="BT40" s="7">
        <v>60.56</v>
      </c>
      <c r="BU40" s="7">
        <v>27.47</v>
      </c>
      <c r="BV40" s="7">
        <v>46.53</v>
      </c>
      <c r="BW40" s="7">
        <v>54.1</v>
      </c>
      <c r="BX40" s="8">
        <v>75.2</v>
      </c>
      <c r="BY40" s="2"/>
      <c r="BZ40" s="6">
        <v>28</v>
      </c>
      <c r="CA40" s="7">
        <v>67.23</v>
      </c>
      <c r="CB40" s="7">
        <v>69.42</v>
      </c>
      <c r="CC40" s="7">
        <v>98.96</v>
      </c>
      <c r="CD40" s="7">
        <v>91.09</v>
      </c>
      <c r="CE40" s="7">
        <v>51.02</v>
      </c>
      <c r="CF40" s="7">
        <v>12.39</v>
      </c>
      <c r="CG40" s="7">
        <v>94.14</v>
      </c>
      <c r="CH40" s="7">
        <v>50.58</v>
      </c>
      <c r="CI40" s="7">
        <v>18.17</v>
      </c>
      <c r="CJ40" s="7">
        <v>35.62</v>
      </c>
      <c r="CK40" s="7">
        <v>51.69</v>
      </c>
      <c r="CL40" s="8">
        <v>64.06</v>
      </c>
      <c r="CM40" s="32"/>
      <c r="CN40" s="6">
        <v>28</v>
      </c>
      <c r="CO40" s="45">
        <f t="shared" si="1"/>
        <v>15.86</v>
      </c>
      <c r="CP40" s="45">
        <f t="shared" si="2"/>
        <v>13.003299999999996</v>
      </c>
      <c r="CQ40" s="45">
        <f t="shared" si="3"/>
        <v>11.590000000000003</v>
      </c>
      <c r="CR40" s="45">
        <f t="shared" si="4"/>
        <v>16.36999999999999</v>
      </c>
      <c r="CS40" s="45">
        <f t="shared" si="5"/>
        <v>19.65</v>
      </c>
      <c r="CT40" s="45">
        <f t="shared" si="6"/>
        <v>26.409999999999997</v>
      </c>
      <c r="CU40" s="45">
        <f t="shared" si="7"/>
        <v>0</v>
      </c>
      <c r="CV40" s="45">
        <f t="shared" si="8"/>
        <v>9.980000000000004</v>
      </c>
      <c r="CW40" s="45">
        <f t="shared" si="9"/>
        <v>9.299999999999997</v>
      </c>
      <c r="CX40" s="45">
        <f t="shared" si="10"/>
        <v>10.910000000000004</v>
      </c>
      <c r="CY40" s="45">
        <f t="shared" si="11"/>
        <v>2.4100000000000037</v>
      </c>
      <c r="CZ40" s="45">
        <f t="shared" si="12"/>
        <v>11.14</v>
      </c>
    </row>
    <row r="41" spans="1:104" ht="15.75">
      <c r="A41" s="32"/>
      <c r="B41" s="6">
        <v>29</v>
      </c>
      <c r="C41" s="7"/>
      <c r="D41" s="9"/>
      <c r="E41" s="7"/>
      <c r="F41" s="7"/>
      <c r="G41" s="7"/>
      <c r="H41" s="7"/>
      <c r="I41" s="7"/>
      <c r="J41" s="7"/>
      <c r="K41" s="7"/>
      <c r="L41" s="8"/>
      <c r="M41" s="8"/>
      <c r="N41" s="31"/>
      <c r="O41" s="2"/>
      <c r="P41" s="6">
        <v>29</v>
      </c>
      <c r="Q41" s="7"/>
      <c r="R41" s="7"/>
      <c r="S41" s="7"/>
      <c r="T41" s="7"/>
      <c r="U41" s="7"/>
      <c r="V41" s="7"/>
      <c r="W41" s="7"/>
      <c r="X41" s="7"/>
      <c r="Y41" s="7"/>
      <c r="Z41" s="8"/>
      <c r="AA41" s="2"/>
      <c r="AB41" s="6">
        <v>29</v>
      </c>
      <c r="AC41" s="7"/>
      <c r="AD41" s="7"/>
      <c r="AE41" s="7"/>
      <c r="AF41" s="7"/>
      <c r="AG41" s="7"/>
      <c r="AH41" s="7"/>
      <c r="AI41" s="7"/>
      <c r="AJ41" s="7"/>
      <c r="AK41" s="7"/>
      <c r="AL41" s="8"/>
      <c r="AM41" s="2"/>
      <c r="AN41" s="6">
        <v>29</v>
      </c>
      <c r="AO41" s="7"/>
      <c r="AP41" s="7"/>
      <c r="AQ41" s="7"/>
      <c r="AR41" s="7"/>
      <c r="AS41" s="7"/>
      <c r="AT41" s="7"/>
      <c r="AU41" s="7"/>
      <c r="AV41" s="7"/>
      <c r="AW41" s="7"/>
      <c r="AX41" s="8"/>
      <c r="AY41" s="2"/>
      <c r="AZ41" s="6">
        <v>29</v>
      </c>
      <c r="BA41" s="7"/>
      <c r="BB41" s="7"/>
      <c r="BC41" s="7"/>
      <c r="BD41" s="7">
        <v>43.79</v>
      </c>
      <c r="BE41" s="7">
        <v>22.83</v>
      </c>
      <c r="BF41" s="7"/>
      <c r="BG41" s="7"/>
      <c r="BH41" s="7"/>
      <c r="BI41" s="7"/>
      <c r="BJ41" s="8"/>
      <c r="BK41" s="2"/>
      <c r="BL41" s="6">
        <v>29</v>
      </c>
      <c r="BM41" s="7">
        <v>81.12</v>
      </c>
      <c r="BN41" s="7" t="s">
        <v>16</v>
      </c>
      <c r="BO41" s="7">
        <v>108.78</v>
      </c>
      <c r="BP41" s="7">
        <v>105.55</v>
      </c>
      <c r="BQ41" s="7">
        <v>71.6</v>
      </c>
      <c r="BR41" s="7">
        <v>37.4</v>
      </c>
      <c r="BS41" s="7">
        <v>38.56</v>
      </c>
      <c r="BT41" s="7">
        <v>55.01</v>
      </c>
      <c r="BU41" s="7">
        <v>28.47</v>
      </c>
      <c r="BV41" s="7">
        <v>47.62</v>
      </c>
      <c r="BW41" s="7">
        <v>53.01</v>
      </c>
      <c r="BX41" s="8">
        <v>79.71</v>
      </c>
      <c r="BY41" s="2"/>
      <c r="BZ41" s="6">
        <v>29</v>
      </c>
      <c r="CA41" s="7">
        <v>68.09</v>
      </c>
      <c r="CB41" s="7"/>
      <c r="CC41" s="7">
        <v>95.55</v>
      </c>
      <c r="CD41" s="7">
        <v>92.46</v>
      </c>
      <c r="CE41" s="7">
        <v>55.67</v>
      </c>
      <c r="CF41" s="7">
        <v>23.8</v>
      </c>
      <c r="CG41" s="7">
        <v>44.93</v>
      </c>
      <c r="CH41" s="7">
        <v>45.56</v>
      </c>
      <c r="CI41" s="7">
        <v>17.47</v>
      </c>
      <c r="CJ41" s="7">
        <v>36.53</v>
      </c>
      <c r="CK41" s="7">
        <v>44.1</v>
      </c>
      <c r="CL41" s="8">
        <v>65.2</v>
      </c>
      <c r="CM41" s="32"/>
      <c r="CN41" s="6">
        <v>29</v>
      </c>
      <c r="CO41" s="45">
        <f t="shared" si="1"/>
        <v>13.030000000000001</v>
      </c>
      <c r="CP41" s="45" t="e">
        <f t="shared" si="2"/>
        <v>#VALUE!</v>
      </c>
      <c r="CQ41" s="45">
        <f t="shared" si="3"/>
        <v>13.230000000000004</v>
      </c>
      <c r="CR41" s="45">
        <f t="shared" si="4"/>
        <v>13.090000000000003</v>
      </c>
      <c r="CS41" s="45">
        <f t="shared" si="5"/>
        <v>15.929999999999993</v>
      </c>
      <c r="CT41" s="45">
        <f t="shared" si="6"/>
        <v>13.599999999999998</v>
      </c>
      <c r="CU41" s="45">
        <f t="shared" si="7"/>
        <v>0</v>
      </c>
      <c r="CV41" s="45">
        <f t="shared" si="8"/>
        <v>9.449999999999996</v>
      </c>
      <c r="CW41" s="45">
        <f t="shared" si="9"/>
        <v>11</v>
      </c>
      <c r="CX41" s="45">
        <f t="shared" si="10"/>
        <v>11.089999999999996</v>
      </c>
      <c r="CY41" s="45">
        <f t="shared" si="11"/>
        <v>8.909999999999997</v>
      </c>
      <c r="CZ41" s="45">
        <f t="shared" si="12"/>
        <v>14.509999999999991</v>
      </c>
    </row>
    <row r="42" spans="1:104" ht="15.75">
      <c r="A42" s="32"/>
      <c r="B42" s="6">
        <v>30</v>
      </c>
      <c r="C42" s="7"/>
      <c r="D42" s="9"/>
      <c r="E42" s="7"/>
      <c r="F42" s="7"/>
      <c r="G42" s="7"/>
      <c r="H42" s="7"/>
      <c r="I42" s="7"/>
      <c r="J42" s="7"/>
      <c r="K42" s="7"/>
      <c r="L42" s="8"/>
      <c r="M42" s="8"/>
      <c r="N42" s="31"/>
      <c r="O42" s="2"/>
      <c r="P42" s="6">
        <v>30</v>
      </c>
      <c r="Q42" s="7"/>
      <c r="R42" s="7"/>
      <c r="S42" s="7"/>
      <c r="T42" s="7"/>
      <c r="U42" s="7"/>
      <c r="V42" s="7"/>
      <c r="W42" s="7"/>
      <c r="X42" s="7"/>
      <c r="Y42" s="7"/>
      <c r="Z42" s="8"/>
      <c r="AA42" s="2"/>
      <c r="AB42" s="6">
        <v>30</v>
      </c>
      <c r="AC42" s="7"/>
      <c r="AD42" s="7"/>
      <c r="AE42" s="7"/>
      <c r="AF42" s="7"/>
      <c r="AG42" s="7"/>
      <c r="AH42" s="7"/>
      <c r="AI42" s="7"/>
      <c r="AJ42" s="7"/>
      <c r="AK42" s="7"/>
      <c r="AL42" s="8"/>
      <c r="AM42" s="2"/>
      <c r="AN42" s="6">
        <v>30</v>
      </c>
      <c r="AO42" s="7"/>
      <c r="AP42" s="7"/>
      <c r="AQ42" s="7"/>
      <c r="AR42" s="7"/>
      <c r="AS42" s="7"/>
      <c r="AT42" s="7"/>
      <c r="AU42" s="7"/>
      <c r="AV42" s="7"/>
      <c r="AW42" s="7"/>
      <c r="AX42" s="8"/>
      <c r="AY42" s="2"/>
      <c r="AZ42" s="6">
        <v>30</v>
      </c>
      <c r="BA42" s="7"/>
      <c r="BB42" s="7"/>
      <c r="BC42" s="7"/>
      <c r="BD42" s="7">
        <v>45.92</v>
      </c>
      <c r="BE42" s="7">
        <v>18.52</v>
      </c>
      <c r="BF42" s="7"/>
      <c r="BG42" s="7"/>
      <c r="BH42" s="7"/>
      <c r="BI42" s="7"/>
      <c r="BJ42" s="8"/>
      <c r="BK42" s="2"/>
      <c r="BL42" s="6">
        <v>30</v>
      </c>
      <c r="BM42" s="7">
        <v>83.43</v>
      </c>
      <c r="BN42" s="9" t="s">
        <v>16</v>
      </c>
      <c r="BO42" s="7">
        <v>111.65</v>
      </c>
      <c r="BP42" s="7">
        <v>104.55</v>
      </c>
      <c r="BQ42" s="7">
        <v>73.58</v>
      </c>
      <c r="BR42" s="7">
        <v>29.47</v>
      </c>
      <c r="BS42" s="7">
        <v>28.08</v>
      </c>
      <c r="BT42" s="7">
        <v>55.52</v>
      </c>
      <c r="BU42" s="7">
        <v>30.43</v>
      </c>
      <c r="BV42" s="7">
        <v>46.86</v>
      </c>
      <c r="BW42" s="7">
        <v>48.8</v>
      </c>
      <c r="BX42" s="8">
        <v>69.27</v>
      </c>
      <c r="BY42" s="2"/>
      <c r="BZ42" s="6">
        <v>30</v>
      </c>
      <c r="CA42" s="7">
        <v>66.12</v>
      </c>
      <c r="CB42" s="7"/>
      <c r="CC42" s="7">
        <v>93.78</v>
      </c>
      <c r="CD42" s="7">
        <v>90.55</v>
      </c>
      <c r="CE42" s="7">
        <v>56.6</v>
      </c>
      <c r="CF42" s="7">
        <v>22.4</v>
      </c>
      <c r="CG42" s="7">
        <v>23.56</v>
      </c>
      <c r="CH42" s="7">
        <v>40.01</v>
      </c>
      <c r="CI42" s="7">
        <v>18.47</v>
      </c>
      <c r="CJ42" s="7">
        <v>37.62</v>
      </c>
      <c r="CK42" s="7">
        <v>43.01</v>
      </c>
      <c r="CL42" s="8">
        <v>69.71</v>
      </c>
      <c r="CM42" s="32"/>
      <c r="CN42" s="6">
        <v>30</v>
      </c>
      <c r="CO42" s="45">
        <f t="shared" si="1"/>
        <v>17.310000000000002</v>
      </c>
      <c r="CP42" s="45"/>
      <c r="CQ42" s="45">
        <f t="shared" si="3"/>
        <v>17.870000000000005</v>
      </c>
      <c r="CR42" s="45">
        <f t="shared" si="4"/>
        <v>14</v>
      </c>
      <c r="CS42" s="45">
        <f t="shared" si="5"/>
        <v>16.979999999999997</v>
      </c>
      <c r="CT42" s="45">
        <f t="shared" si="6"/>
        <v>7.07</v>
      </c>
      <c r="CU42" s="45">
        <f t="shared" si="7"/>
        <v>4.52</v>
      </c>
      <c r="CV42" s="45">
        <f t="shared" si="8"/>
        <v>15.510000000000005</v>
      </c>
      <c r="CW42" s="45">
        <f t="shared" si="9"/>
        <v>11.96</v>
      </c>
      <c r="CX42" s="45">
        <f t="shared" si="10"/>
        <v>9.240000000000002</v>
      </c>
      <c r="CY42" s="45">
        <f t="shared" si="11"/>
        <v>5.789999999999999</v>
      </c>
      <c r="CZ42" s="45">
        <f t="shared" si="12"/>
        <v>0</v>
      </c>
    </row>
    <row r="43" spans="1:104" ht="15.75">
      <c r="A43" s="32"/>
      <c r="B43" s="6">
        <v>31</v>
      </c>
      <c r="C43" s="7"/>
      <c r="D43" s="9"/>
      <c r="E43" s="7"/>
      <c r="F43" s="9"/>
      <c r="G43" s="7"/>
      <c r="H43" s="10"/>
      <c r="I43" s="7"/>
      <c r="J43" s="7"/>
      <c r="K43" s="10"/>
      <c r="L43" s="8"/>
      <c r="M43" s="10"/>
      <c r="N43" s="31"/>
      <c r="O43" s="2"/>
      <c r="P43" s="6">
        <v>31</v>
      </c>
      <c r="Q43" s="8"/>
      <c r="R43" s="9" t="s">
        <v>16</v>
      </c>
      <c r="S43" s="8"/>
      <c r="T43" s="9" t="s">
        <v>16</v>
      </c>
      <c r="U43" s="7"/>
      <c r="V43" s="8"/>
      <c r="W43" s="10" t="s">
        <v>16</v>
      </c>
      <c r="X43" s="11"/>
      <c r="Y43" s="10" t="s">
        <v>16</v>
      </c>
      <c r="Z43" s="6"/>
      <c r="AA43" s="2"/>
      <c r="AB43" s="6">
        <v>31</v>
      </c>
      <c r="AC43" s="8"/>
      <c r="AD43" s="9" t="s">
        <v>16</v>
      </c>
      <c r="AE43" s="8"/>
      <c r="AF43" s="9" t="s">
        <v>16</v>
      </c>
      <c r="AG43" s="7"/>
      <c r="AH43" s="8"/>
      <c r="AI43" s="10" t="s">
        <v>16</v>
      </c>
      <c r="AJ43" s="11"/>
      <c r="AK43" s="10" t="s">
        <v>16</v>
      </c>
      <c r="AL43" s="6"/>
      <c r="AM43" s="2"/>
      <c r="AN43" s="6">
        <v>31</v>
      </c>
      <c r="AO43" s="8"/>
      <c r="AP43" s="9" t="s">
        <v>16</v>
      </c>
      <c r="AQ43" s="8"/>
      <c r="AR43" s="9" t="s">
        <v>16</v>
      </c>
      <c r="AS43" s="7"/>
      <c r="AT43" s="8"/>
      <c r="AU43" s="10" t="s">
        <v>16</v>
      </c>
      <c r="AV43" s="11"/>
      <c r="AW43" s="10" t="s">
        <v>16</v>
      </c>
      <c r="AX43" s="6"/>
      <c r="AY43" s="2"/>
      <c r="AZ43" s="6">
        <v>31</v>
      </c>
      <c r="BA43" s="8"/>
      <c r="BB43" s="9" t="s">
        <v>16</v>
      </c>
      <c r="BC43" s="8"/>
      <c r="BD43" s="9" t="s">
        <v>16</v>
      </c>
      <c r="BE43" s="7">
        <v>28.68</v>
      </c>
      <c r="BF43" s="8"/>
      <c r="BG43" s="10" t="s">
        <v>16</v>
      </c>
      <c r="BH43" s="11"/>
      <c r="BI43" s="10" t="s">
        <v>16</v>
      </c>
      <c r="BJ43" s="6"/>
      <c r="BK43" s="2"/>
      <c r="BL43" s="6">
        <v>31</v>
      </c>
      <c r="BM43" s="8">
        <v>87.91</v>
      </c>
      <c r="BN43" s="9" t="s">
        <v>16</v>
      </c>
      <c r="BO43" s="8">
        <v>114.2</v>
      </c>
      <c r="BP43" s="9" t="s">
        <v>16</v>
      </c>
      <c r="BQ43" s="8">
        <v>78.69</v>
      </c>
      <c r="BR43" s="9" t="s">
        <v>16</v>
      </c>
      <c r="BS43" s="7">
        <v>0</v>
      </c>
      <c r="BT43" s="8">
        <v>50.04</v>
      </c>
      <c r="BU43" s="10" t="s">
        <v>16</v>
      </c>
      <c r="BV43" s="11">
        <v>45.83</v>
      </c>
      <c r="BW43" s="10" t="s">
        <v>16</v>
      </c>
      <c r="BX43" s="8">
        <v>82.3</v>
      </c>
      <c r="BY43" s="2"/>
      <c r="BZ43" s="6">
        <v>31</v>
      </c>
      <c r="CA43" s="8">
        <v>68.43</v>
      </c>
      <c r="CB43" s="8"/>
      <c r="CC43" s="8">
        <v>96.65</v>
      </c>
      <c r="CD43" s="9" t="s">
        <v>16</v>
      </c>
      <c r="CE43" s="8">
        <v>58.58</v>
      </c>
      <c r="CF43" s="9" t="s">
        <v>16</v>
      </c>
      <c r="CG43" s="7">
        <v>13.08</v>
      </c>
      <c r="CH43" s="8">
        <v>40.52</v>
      </c>
      <c r="CI43" s="10" t="s">
        <v>16</v>
      </c>
      <c r="CJ43" s="11">
        <v>36.86</v>
      </c>
      <c r="CK43" s="10" t="s">
        <v>16</v>
      </c>
      <c r="CL43" s="6">
        <v>59.27</v>
      </c>
      <c r="CM43" s="32"/>
      <c r="CN43" s="6">
        <v>31</v>
      </c>
      <c r="CO43" s="45">
        <f t="shared" si="1"/>
        <v>19.47999999999999</v>
      </c>
      <c r="CP43" s="45"/>
      <c r="CQ43" s="45">
        <f t="shared" si="3"/>
        <v>17.549999999999997</v>
      </c>
      <c r="CR43" s="45"/>
      <c r="CS43" s="45">
        <f t="shared" si="5"/>
        <v>20.11</v>
      </c>
      <c r="CT43" s="45"/>
      <c r="CU43" s="45">
        <f t="shared" si="7"/>
        <v>0</v>
      </c>
      <c r="CV43" s="45">
        <f t="shared" si="8"/>
        <v>9.519999999999996</v>
      </c>
      <c r="CW43" s="45"/>
      <c r="CX43" s="45">
        <f t="shared" si="10"/>
        <v>8.969999999999999</v>
      </c>
      <c r="CY43" s="45"/>
      <c r="CZ43" s="45">
        <f t="shared" si="12"/>
        <v>23.029999999999994</v>
      </c>
    </row>
    <row r="44" spans="1:104" ht="15.75">
      <c r="A44" s="32" t="s">
        <v>17</v>
      </c>
      <c r="B44" s="33"/>
      <c r="C44" s="34">
        <f>SUM(C13:C43)</f>
        <v>0</v>
      </c>
      <c r="D44" s="34">
        <f aca="true" t="shared" si="13" ref="D44:N44">SUM(D13:D43)</f>
        <v>0</v>
      </c>
      <c r="E44" s="34">
        <f t="shared" si="13"/>
        <v>0</v>
      </c>
      <c r="F44" s="34">
        <f t="shared" si="13"/>
        <v>0</v>
      </c>
      <c r="G44" s="34">
        <f t="shared" si="13"/>
        <v>0</v>
      </c>
      <c r="H44" s="34">
        <f t="shared" si="13"/>
        <v>0</v>
      </c>
      <c r="I44" s="34">
        <f t="shared" si="13"/>
        <v>0</v>
      </c>
      <c r="J44" s="34">
        <f t="shared" si="13"/>
        <v>0</v>
      </c>
      <c r="K44" s="34">
        <f t="shared" si="13"/>
        <v>0</v>
      </c>
      <c r="L44" s="34">
        <f t="shared" si="13"/>
        <v>0</v>
      </c>
      <c r="M44" s="34">
        <f t="shared" si="13"/>
        <v>0</v>
      </c>
      <c r="N44" s="34">
        <f t="shared" si="13"/>
        <v>0</v>
      </c>
      <c r="O44" s="2" t="s">
        <v>17</v>
      </c>
      <c r="P44" s="2"/>
      <c r="Q44" s="12">
        <f aca="true" t="shared" si="14" ref="Q44:Z44">SUM(Q13:Q43)</f>
        <v>0</v>
      </c>
      <c r="R44" s="12">
        <f t="shared" si="14"/>
        <v>0</v>
      </c>
      <c r="S44" s="12">
        <f t="shared" si="14"/>
        <v>0</v>
      </c>
      <c r="T44" s="12">
        <f t="shared" si="14"/>
        <v>0</v>
      </c>
      <c r="U44" s="12">
        <f t="shared" si="14"/>
        <v>0</v>
      </c>
      <c r="V44" s="12">
        <f t="shared" si="14"/>
        <v>0</v>
      </c>
      <c r="W44" s="12">
        <f t="shared" si="14"/>
        <v>0</v>
      </c>
      <c r="X44" s="12">
        <f t="shared" si="14"/>
        <v>0</v>
      </c>
      <c r="Y44" s="12">
        <f t="shared" si="14"/>
        <v>0</v>
      </c>
      <c r="Z44" s="12">
        <f t="shared" si="14"/>
        <v>0</v>
      </c>
      <c r="AA44" s="2" t="s">
        <v>17</v>
      </c>
      <c r="AB44" s="2"/>
      <c r="AC44" s="12">
        <f aca="true" t="shared" si="15" ref="AC44:AL44">SUM(AC13:AC43)</f>
        <v>0</v>
      </c>
      <c r="AD44" s="12">
        <f t="shared" si="15"/>
        <v>0</v>
      </c>
      <c r="AE44" s="12">
        <f t="shared" si="15"/>
        <v>0</v>
      </c>
      <c r="AF44" s="12">
        <f t="shared" si="15"/>
        <v>0</v>
      </c>
      <c r="AG44" s="12">
        <f t="shared" si="15"/>
        <v>0</v>
      </c>
      <c r="AH44" s="12">
        <f t="shared" si="15"/>
        <v>0</v>
      </c>
      <c r="AI44" s="12">
        <f t="shared" si="15"/>
        <v>0</v>
      </c>
      <c r="AJ44" s="12">
        <f t="shared" si="15"/>
        <v>0</v>
      </c>
      <c r="AK44" s="12">
        <f t="shared" si="15"/>
        <v>0</v>
      </c>
      <c r="AL44" s="12">
        <f t="shared" si="15"/>
        <v>0</v>
      </c>
      <c r="AM44" s="2" t="s">
        <v>17</v>
      </c>
      <c r="AN44" s="2"/>
      <c r="AO44" s="12">
        <f aca="true" t="shared" si="16" ref="AO44:AX44">SUM(AO13:AO43)</f>
        <v>0</v>
      </c>
      <c r="AP44" s="12">
        <f t="shared" si="16"/>
        <v>0</v>
      </c>
      <c r="AQ44" s="12">
        <f t="shared" si="16"/>
        <v>0</v>
      </c>
      <c r="AR44" s="12">
        <f t="shared" si="16"/>
        <v>0</v>
      </c>
      <c r="AS44" s="12">
        <f t="shared" si="16"/>
        <v>0</v>
      </c>
      <c r="AT44" s="12">
        <f t="shared" si="16"/>
        <v>0</v>
      </c>
      <c r="AU44" s="12">
        <f t="shared" si="16"/>
        <v>0</v>
      </c>
      <c r="AV44" s="12">
        <f t="shared" si="16"/>
        <v>0</v>
      </c>
      <c r="AW44" s="12">
        <f t="shared" si="16"/>
        <v>0</v>
      </c>
      <c r="AX44" s="12">
        <f t="shared" si="16"/>
        <v>0</v>
      </c>
      <c r="AY44" s="2" t="s">
        <v>17</v>
      </c>
      <c r="AZ44" s="2"/>
      <c r="BA44" s="12">
        <v>0</v>
      </c>
      <c r="BB44" s="12">
        <v>0</v>
      </c>
      <c r="BC44" s="12">
        <v>0</v>
      </c>
      <c r="BD44" s="12">
        <v>1089.2</v>
      </c>
      <c r="BE44" s="12">
        <v>999.34</v>
      </c>
      <c r="BF44" s="12">
        <v>287.24</v>
      </c>
      <c r="BG44" s="12">
        <v>0</v>
      </c>
      <c r="BH44" s="12">
        <v>0</v>
      </c>
      <c r="BI44" s="12">
        <v>0</v>
      </c>
      <c r="BJ44" s="12">
        <v>0</v>
      </c>
      <c r="BK44" s="2" t="s">
        <v>17</v>
      </c>
      <c r="BL44" s="2"/>
      <c r="BM44" s="12">
        <v>1858.02</v>
      </c>
      <c r="BN44" s="12">
        <v>2564.7233</v>
      </c>
      <c r="BO44" s="12">
        <v>2980.29</v>
      </c>
      <c r="BP44" s="12">
        <v>3746.13</v>
      </c>
      <c r="BQ44" s="12">
        <v>2762.18</v>
      </c>
      <c r="BR44" s="12">
        <v>3306.97</v>
      </c>
      <c r="BS44" s="12">
        <v>615.7</v>
      </c>
      <c r="BT44" s="12">
        <v>1342.78</v>
      </c>
      <c r="BU44" s="12">
        <v>978.41</v>
      </c>
      <c r="BV44" s="12">
        <v>1254.42</v>
      </c>
      <c r="BW44" s="12">
        <v>1521.28</v>
      </c>
      <c r="BX44" s="12">
        <v>1641.31</v>
      </c>
      <c r="BY44" s="2" t="s">
        <v>17</v>
      </c>
      <c r="BZ44" s="2"/>
      <c r="CA44" s="12">
        <f aca="true" t="shared" si="17" ref="CA44:CL44">SUM(CA13:CA43)</f>
        <v>1385.18</v>
      </c>
      <c r="CB44" s="12">
        <f t="shared" si="17"/>
        <v>2150.21</v>
      </c>
      <c r="CC44" s="12">
        <f t="shared" si="17"/>
        <v>2483.5100000000007</v>
      </c>
      <c r="CD44" s="12">
        <f t="shared" si="17"/>
        <v>3305.7800000000007</v>
      </c>
      <c r="CE44" s="12">
        <f t="shared" si="17"/>
        <v>2323.0399999999995</v>
      </c>
      <c r="CF44" s="12">
        <f t="shared" si="17"/>
        <v>2906.19</v>
      </c>
      <c r="CG44" s="12">
        <f t="shared" si="17"/>
        <v>450.17</v>
      </c>
      <c r="CH44" s="12">
        <f t="shared" si="17"/>
        <v>1067.7400000000002</v>
      </c>
      <c r="CI44" s="12">
        <f t="shared" si="17"/>
        <v>693.0199999999999</v>
      </c>
      <c r="CJ44" s="12">
        <f t="shared" si="17"/>
        <v>928.9800000000001</v>
      </c>
      <c r="CK44" s="12">
        <f t="shared" si="17"/>
        <v>1218.3099999999997</v>
      </c>
      <c r="CL44" s="12">
        <f t="shared" si="17"/>
        <v>1297.8100000000002</v>
      </c>
      <c r="CM44" s="32" t="s">
        <v>17</v>
      </c>
      <c r="CN44" s="33"/>
      <c r="CO44" s="45">
        <f aca="true" t="shared" si="18" ref="CO44:CZ45">BM44-CA44</f>
        <v>472.8399999999999</v>
      </c>
      <c r="CP44" s="45">
        <f t="shared" si="18"/>
        <v>414.5133000000001</v>
      </c>
      <c r="CQ44" s="45">
        <f t="shared" si="18"/>
        <v>496.7799999999993</v>
      </c>
      <c r="CR44" s="45">
        <f t="shared" si="18"/>
        <v>440.34999999999945</v>
      </c>
      <c r="CS44" s="45">
        <f t="shared" si="18"/>
        <v>439.1400000000003</v>
      </c>
      <c r="CT44" s="45">
        <f t="shared" si="18"/>
        <v>400.77999999999975</v>
      </c>
      <c r="CU44" s="45">
        <f t="shared" si="18"/>
        <v>165.53000000000003</v>
      </c>
      <c r="CV44" s="45">
        <f t="shared" si="18"/>
        <v>275.03999999999974</v>
      </c>
      <c r="CW44" s="45">
        <f t="shared" si="18"/>
        <v>285.3900000000001</v>
      </c>
      <c r="CX44" s="45">
        <f t="shared" si="18"/>
        <v>325.43999999999994</v>
      </c>
      <c r="CY44" s="45">
        <f t="shared" si="18"/>
        <v>302.97000000000025</v>
      </c>
      <c r="CZ44" s="45">
        <f t="shared" si="18"/>
        <v>343.4999999999998</v>
      </c>
    </row>
    <row r="45" spans="1:104" ht="15.75">
      <c r="A45" s="32" t="s">
        <v>18</v>
      </c>
      <c r="B45" s="33"/>
      <c r="C45" s="36">
        <f>C44*1.9835</f>
        <v>0</v>
      </c>
      <c r="D45" s="36">
        <f aca="true" t="shared" si="19" ref="D45:N45">D44*1.9835</f>
        <v>0</v>
      </c>
      <c r="E45" s="36">
        <f t="shared" si="19"/>
        <v>0</v>
      </c>
      <c r="F45" s="36">
        <f t="shared" si="19"/>
        <v>0</v>
      </c>
      <c r="G45" s="36">
        <f t="shared" si="19"/>
        <v>0</v>
      </c>
      <c r="H45" s="36">
        <f t="shared" si="19"/>
        <v>0</v>
      </c>
      <c r="I45" s="36">
        <f t="shared" si="19"/>
        <v>0</v>
      </c>
      <c r="J45" s="36">
        <f t="shared" si="19"/>
        <v>0</v>
      </c>
      <c r="K45" s="36">
        <f t="shared" si="19"/>
        <v>0</v>
      </c>
      <c r="L45" s="36">
        <f t="shared" si="19"/>
        <v>0</v>
      </c>
      <c r="M45" s="36">
        <f t="shared" si="19"/>
        <v>0</v>
      </c>
      <c r="N45" s="36">
        <f t="shared" si="19"/>
        <v>0</v>
      </c>
      <c r="O45" s="2" t="s">
        <v>18</v>
      </c>
      <c r="P45" s="2"/>
      <c r="Q45" s="13">
        <f aca="true" t="shared" si="20" ref="Q45:Z45">Q44*1.9835</f>
        <v>0</v>
      </c>
      <c r="R45" s="13">
        <f t="shared" si="20"/>
        <v>0</v>
      </c>
      <c r="S45" s="13">
        <f t="shared" si="20"/>
        <v>0</v>
      </c>
      <c r="T45" s="13">
        <f t="shared" si="20"/>
        <v>0</v>
      </c>
      <c r="U45" s="13">
        <f t="shared" si="20"/>
        <v>0</v>
      </c>
      <c r="V45" s="13">
        <f t="shared" si="20"/>
        <v>0</v>
      </c>
      <c r="W45" s="13">
        <f t="shared" si="20"/>
        <v>0</v>
      </c>
      <c r="X45" s="13">
        <f t="shared" si="20"/>
        <v>0</v>
      </c>
      <c r="Y45" s="13">
        <f t="shared" si="20"/>
        <v>0</v>
      </c>
      <c r="Z45" s="13">
        <f t="shared" si="20"/>
        <v>0</v>
      </c>
      <c r="AA45" s="2" t="s">
        <v>18</v>
      </c>
      <c r="AB45" s="2"/>
      <c r="AC45" s="13">
        <f aca="true" t="shared" si="21" ref="AC45:AL45">AC44*1.9835</f>
        <v>0</v>
      </c>
      <c r="AD45" s="13">
        <f t="shared" si="21"/>
        <v>0</v>
      </c>
      <c r="AE45" s="13">
        <f t="shared" si="21"/>
        <v>0</v>
      </c>
      <c r="AF45" s="13">
        <f t="shared" si="21"/>
        <v>0</v>
      </c>
      <c r="AG45" s="13">
        <f t="shared" si="21"/>
        <v>0</v>
      </c>
      <c r="AH45" s="13">
        <f t="shared" si="21"/>
        <v>0</v>
      </c>
      <c r="AI45" s="13">
        <f t="shared" si="21"/>
        <v>0</v>
      </c>
      <c r="AJ45" s="13">
        <f t="shared" si="21"/>
        <v>0</v>
      </c>
      <c r="AK45" s="13">
        <f t="shared" si="21"/>
        <v>0</v>
      </c>
      <c r="AL45" s="13">
        <f t="shared" si="21"/>
        <v>0</v>
      </c>
      <c r="AM45" s="2" t="s">
        <v>18</v>
      </c>
      <c r="AN45" s="2"/>
      <c r="AO45" s="13">
        <f aca="true" t="shared" si="22" ref="AO45:AX45">AO44*1.9835</f>
        <v>0</v>
      </c>
      <c r="AP45" s="13">
        <f t="shared" si="22"/>
        <v>0</v>
      </c>
      <c r="AQ45" s="13">
        <f t="shared" si="22"/>
        <v>0</v>
      </c>
      <c r="AR45" s="13">
        <f t="shared" si="22"/>
        <v>0</v>
      </c>
      <c r="AS45" s="13">
        <f t="shared" si="22"/>
        <v>0</v>
      </c>
      <c r="AT45" s="13">
        <f t="shared" si="22"/>
        <v>0</v>
      </c>
      <c r="AU45" s="13">
        <f t="shared" si="22"/>
        <v>0</v>
      </c>
      <c r="AV45" s="13">
        <f t="shared" si="22"/>
        <v>0</v>
      </c>
      <c r="AW45" s="13">
        <f t="shared" si="22"/>
        <v>0</v>
      </c>
      <c r="AX45" s="13">
        <f t="shared" si="22"/>
        <v>0</v>
      </c>
      <c r="AY45" s="2" t="s">
        <v>18</v>
      </c>
      <c r="AZ45" s="2"/>
      <c r="BA45" s="13">
        <v>0</v>
      </c>
      <c r="BB45" s="13">
        <v>0</v>
      </c>
      <c r="BC45" s="13">
        <v>0</v>
      </c>
      <c r="BD45" s="13">
        <v>2160.4282000000007</v>
      </c>
      <c r="BE45" s="13">
        <v>1982.19089</v>
      </c>
      <c r="BF45" s="13">
        <v>569.7405399999999</v>
      </c>
      <c r="BG45" s="13">
        <v>0</v>
      </c>
      <c r="BH45" s="13">
        <v>0</v>
      </c>
      <c r="BI45" s="13">
        <v>0</v>
      </c>
      <c r="BJ45" s="13">
        <v>0</v>
      </c>
      <c r="BK45" s="2" t="s">
        <v>18</v>
      </c>
      <c r="BL45" s="2"/>
      <c r="BM45" s="42">
        <v>3685.38267</v>
      </c>
      <c r="BN45" s="13">
        <v>5087.128665550001</v>
      </c>
      <c r="BO45" s="13">
        <v>5911.405215000002</v>
      </c>
      <c r="BP45" s="13">
        <v>7430.4488550000015</v>
      </c>
      <c r="BQ45" s="13">
        <v>5478.784029999998</v>
      </c>
      <c r="BR45" s="13">
        <v>6559.374995</v>
      </c>
      <c r="BS45" s="13">
        <v>1221.2409499999999</v>
      </c>
      <c r="BT45" s="13">
        <v>2663.40413</v>
      </c>
      <c r="BU45" s="42">
        <v>1940.6762349999995</v>
      </c>
      <c r="BV45" s="42">
        <v>2488.1420699999994</v>
      </c>
      <c r="BW45" s="42">
        <v>3017.45888</v>
      </c>
      <c r="BX45" s="42">
        <v>3255.5383850000003</v>
      </c>
      <c r="BY45" s="2" t="s">
        <v>18</v>
      </c>
      <c r="BZ45" s="2"/>
      <c r="CA45" s="13">
        <f>CA44*1.9835-1</f>
        <v>2746.50453</v>
      </c>
      <c r="CB45" s="13">
        <f aca="true" t="shared" si="23" ref="CB45:CL45">CB44*1.9835</f>
        <v>4264.941535</v>
      </c>
      <c r="CC45" s="13">
        <f t="shared" si="23"/>
        <v>4926.042085000002</v>
      </c>
      <c r="CD45" s="13">
        <f t="shared" si="23"/>
        <v>6557.0146300000015</v>
      </c>
      <c r="CE45" s="13">
        <f t="shared" si="23"/>
        <v>4607.7498399999995</v>
      </c>
      <c r="CF45" s="13">
        <f t="shared" si="23"/>
        <v>5764.427865000001</v>
      </c>
      <c r="CG45" s="13">
        <f t="shared" si="23"/>
        <v>892.912195</v>
      </c>
      <c r="CH45" s="13">
        <f t="shared" si="23"/>
        <v>2117.8622900000005</v>
      </c>
      <c r="CI45" s="13">
        <f t="shared" si="23"/>
        <v>1374.6051699999998</v>
      </c>
      <c r="CJ45" s="13">
        <f t="shared" si="23"/>
        <v>1842.6318300000003</v>
      </c>
      <c r="CK45" s="13">
        <f t="shared" si="23"/>
        <v>2416.5178849999993</v>
      </c>
      <c r="CL45" s="13">
        <f t="shared" si="23"/>
        <v>2574.2061350000004</v>
      </c>
      <c r="CM45" s="32" t="s">
        <v>18</v>
      </c>
      <c r="CN45" s="33"/>
      <c r="CO45" s="45">
        <f t="shared" si="18"/>
        <v>938.8781399999998</v>
      </c>
      <c r="CP45" s="45">
        <f t="shared" si="18"/>
        <v>822.1871305500008</v>
      </c>
      <c r="CQ45" s="45">
        <f t="shared" si="18"/>
        <v>985.3631299999997</v>
      </c>
      <c r="CR45" s="45">
        <f t="shared" si="18"/>
        <v>873.434225</v>
      </c>
      <c r="CS45" s="45">
        <f t="shared" si="18"/>
        <v>871.0341899999985</v>
      </c>
      <c r="CT45" s="45">
        <f t="shared" si="18"/>
        <v>794.9471299999996</v>
      </c>
      <c r="CU45" s="45">
        <f t="shared" si="18"/>
        <v>328.3287549999999</v>
      </c>
      <c r="CV45" s="45">
        <f t="shared" si="18"/>
        <v>545.5418399999994</v>
      </c>
      <c r="CW45" s="45">
        <f t="shared" si="18"/>
        <v>566.0710649999996</v>
      </c>
      <c r="CX45" s="45">
        <f t="shared" si="18"/>
        <v>645.5102399999992</v>
      </c>
      <c r="CY45" s="45">
        <f t="shared" si="18"/>
        <v>600.9409950000008</v>
      </c>
      <c r="CZ45" s="45">
        <f t="shared" si="18"/>
        <v>681.3322499999999</v>
      </c>
    </row>
    <row r="46" spans="1:104" ht="15.75">
      <c r="A46" s="32"/>
      <c r="B46" s="33"/>
      <c r="C46" s="34"/>
      <c r="D46" s="34"/>
      <c r="E46" s="34"/>
      <c r="F46" s="36">
        <f>D46*1.9835</f>
        <v>0</v>
      </c>
      <c r="G46" s="34" t="s">
        <v>22</v>
      </c>
      <c r="H46" s="34"/>
      <c r="I46" s="34"/>
      <c r="J46" s="34"/>
      <c r="K46" s="37"/>
      <c r="L46" s="38" t="s">
        <v>32</v>
      </c>
      <c r="M46" s="37">
        <f>COUNTA(C13:N43)-7</f>
        <v>-6</v>
      </c>
      <c r="N46" s="35" t="s">
        <v>20</v>
      </c>
      <c r="O46" s="2"/>
      <c r="P46" s="2"/>
      <c r="Q46" s="12"/>
      <c r="R46" s="12"/>
      <c r="S46" s="12"/>
      <c r="T46" s="12"/>
      <c r="U46" s="12"/>
      <c r="V46" s="12"/>
      <c r="W46" s="12" t="s">
        <v>19</v>
      </c>
      <c r="X46" s="12"/>
      <c r="Y46" s="14">
        <f>COUNTA(Q13:Z43)-4</f>
        <v>1</v>
      </c>
      <c r="Z46" s="12" t="s">
        <v>20</v>
      </c>
      <c r="AA46" s="2"/>
      <c r="AB46" s="2"/>
      <c r="AC46" s="12"/>
      <c r="AD46" s="12"/>
      <c r="AE46" s="12"/>
      <c r="AF46" s="12"/>
      <c r="AG46" s="12"/>
      <c r="AH46" s="12"/>
      <c r="AI46" s="12" t="s">
        <v>19</v>
      </c>
      <c r="AJ46" s="12"/>
      <c r="AK46" s="14">
        <f>COUNTA(AC13:AL43)-4</f>
        <v>1</v>
      </c>
      <c r="AL46" s="12" t="s">
        <v>20</v>
      </c>
      <c r="AM46" s="2"/>
      <c r="AN46" s="2"/>
      <c r="AO46" s="12"/>
      <c r="AP46" s="12"/>
      <c r="AQ46" s="12"/>
      <c r="AR46" s="12"/>
      <c r="AS46" s="12"/>
      <c r="AT46" s="12"/>
      <c r="AU46" s="12" t="s">
        <v>19</v>
      </c>
      <c r="AV46" s="12"/>
      <c r="AW46" s="14">
        <f>COUNTA(AO13:AX43)-4</f>
        <v>1</v>
      </c>
      <c r="AX46" s="12" t="s">
        <v>20</v>
      </c>
      <c r="AY46" s="2"/>
      <c r="AZ46" s="2"/>
      <c r="BA46" s="12"/>
      <c r="BB46" s="12"/>
      <c r="BC46" s="12"/>
      <c r="BD46" s="12"/>
      <c r="BE46" s="12"/>
      <c r="BF46" s="12"/>
      <c r="BG46" s="12" t="s">
        <v>19</v>
      </c>
      <c r="BH46" s="12"/>
      <c r="BI46" s="14">
        <v>75</v>
      </c>
      <c r="BJ46" s="12" t="s">
        <v>20</v>
      </c>
      <c r="BK46" s="2"/>
      <c r="BL46" s="2"/>
      <c r="BO46" s="12"/>
      <c r="BP46" s="12"/>
      <c r="BQ46" s="12"/>
      <c r="BR46" s="12"/>
      <c r="BS46" s="12"/>
      <c r="BT46" s="12"/>
      <c r="BU46" s="12" t="s">
        <v>19</v>
      </c>
      <c r="BV46" s="12"/>
      <c r="BW46" s="14">
        <v>367</v>
      </c>
      <c r="BX46" s="12" t="s">
        <v>20</v>
      </c>
      <c r="BY46" s="2"/>
      <c r="BZ46" s="2"/>
      <c r="CA46" s="2"/>
      <c r="CC46" s="12"/>
      <c r="CD46" s="12"/>
      <c r="CE46" s="12"/>
      <c r="CF46" s="12"/>
      <c r="CG46" s="12"/>
      <c r="CH46" s="12"/>
      <c r="CI46" s="12" t="s">
        <v>19</v>
      </c>
      <c r="CJ46" s="12"/>
      <c r="CK46" s="14">
        <f>COUNTA(CC13:CL43)-4</f>
        <v>306</v>
      </c>
      <c r="CL46" s="12" t="s">
        <v>20</v>
      </c>
      <c r="CO46" s="46">
        <f>CO44/31</f>
        <v>15.252903225806449</v>
      </c>
      <c r="CP46" s="46">
        <f>CP44/14</f>
        <v>29.60809285714286</v>
      </c>
      <c r="CQ46" s="46">
        <f aca="true" t="shared" si="24" ref="CQ46:CZ46">CQ44/31</f>
        <v>16.025161290322558</v>
      </c>
      <c r="CR46" s="46">
        <f>CR44/30</f>
        <v>14.678333333333315</v>
      </c>
      <c r="CS46" s="46">
        <f t="shared" si="24"/>
        <v>14.165806451612914</v>
      </c>
      <c r="CT46" s="46">
        <f>CT44/30</f>
        <v>13.359333333333325</v>
      </c>
      <c r="CU46" s="46">
        <f t="shared" si="24"/>
        <v>5.33967741935484</v>
      </c>
      <c r="CV46" s="46">
        <f t="shared" si="24"/>
        <v>8.87225806451612</v>
      </c>
      <c r="CW46" s="46">
        <f>CW44/30</f>
        <v>9.513000000000003</v>
      </c>
      <c r="CX46" s="46">
        <f t="shared" si="24"/>
        <v>10.49806451612903</v>
      </c>
      <c r="CY46" s="46">
        <f>CY44/30</f>
        <v>10.099000000000009</v>
      </c>
      <c r="CZ46" s="46">
        <f t="shared" si="24"/>
        <v>11.080645161290315</v>
      </c>
    </row>
    <row r="47" spans="1:90" ht="16.5" thickBot="1">
      <c r="A47" s="39">
        <v>2003</v>
      </c>
      <c r="B47" s="15"/>
      <c r="C47" s="15"/>
      <c r="D47" s="19"/>
      <c r="E47" s="15"/>
      <c r="F47" s="15"/>
      <c r="G47" s="19"/>
      <c r="H47" s="15"/>
      <c r="I47" s="15"/>
      <c r="J47" s="15"/>
      <c r="K47" s="18"/>
      <c r="L47" s="15"/>
      <c r="M47" s="18"/>
      <c r="N47" s="40"/>
      <c r="O47" s="15">
        <v>2005</v>
      </c>
      <c r="P47" s="15" t="s">
        <v>21</v>
      </c>
      <c r="Q47" s="15"/>
      <c r="R47" s="16">
        <f>SUM(Q44:Z44)</f>
        <v>0</v>
      </c>
      <c r="S47" s="17" t="s">
        <v>17</v>
      </c>
      <c r="T47" s="17"/>
      <c r="U47" s="16">
        <f>R47*1.9835</f>
        <v>0</v>
      </c>
      <c r="V47" s="17" t="s">
        <v>22</v>
      </c>
      <c r="W47" s="15" t="s">
        <v>23</v>
      </c>
      <c r="X47" s="15"/>
      <c r="Y47" s="18">
        <v>0</v>
      </c>
      <c r="Z47" s="15" t="s">
        <v>20</v>
      </c>
      <c r="AA47" s="15">
        <f>AA13</f>
        <v>2005</v>
      </c>
      <c r="AB47" s="15" t="s">
        <v>21</v>
      </c>
      <c r="AC47" s="15"/>
      <c r="AD47" s="16">
        <f>SUM(AC44:AL44)</f>
        <v>0</v>
      </c>
      <c r="AE47" s="17" t="s">
        <v>17</v>
      </c>
      <c r="AF47" s="17"/>
      <c r="AG47" s="16">
        <f>AD47*1.9835</f>
        <v>0</v>
      </c>
      <c r="AH47" s="17" t="s">
        <v>22</v>
      </c>
      <c r="AI47" s="15" t="s">
        <v>23</v>
      </c>
      <c r="AJ47" s="15"/>
      <c r="AK47" s="18">
        <v>0</v>
      </c>
      <c r="AL47" s="15" t="s">
        <v>20</v>
      </c>
      <c r="AM47" s="15">
        <f>AM13</f>
        <v>2005</v>
      </c>
      <c r="AN47" s="15" t="s">
        <v>21</v>
      </c>
      <c r="AO47" s="15"/>
      <c r="AP47" s="16">
        <f>SUM(AO44:AX44)</f>
        <v>0</v>
      </c>
      <c r="AQ47" s="17" t="s">
        <v>17</v>
      </c>
      <c r="AR47" s="17"/>
      <c r="AS47" s="16">
        <f>AP47*1.9835</f>
        <v>0</v>
      </c>
      <c r="AT47" s="17" t="s">
        <v>22</v>
      </c>
      <c r="AU47" s="15" t="s">
        <v>23</v>
      </c>
      <c r="AV47" s="15"/>
      <c r="AW47" s="18">
        <v>0</v>
      </c>
      <c r="AX47" s="15" t="s">
        <v>20</v>
      </c>
      <c r="AY47" s="15">
        <v>2005</v>
      </c>
      <c r="AZ47" s="15" t="s">
        <v>21</v>
      </c>
      <c r="BA47" s="15"/>
      <c r="BB47" s="16">
        <v>2375.78</v>
      </c>
      <c r="BC47" s="17" t="s">
        <v>17</v>
      </c>
      <c r="BD47" s="17"/>
      <c r="BE47" s="16">
        <v>4712.359630000001</v>
      </c>
      <c r="BF47" s="17" t="s">
        <v>22</v>
      </c>
      <c r="BG47" s="15" t="s">
        <v>23</v>
      </c>
      <c r="BH47" s="15"/>
      <c r="BI47" s="18">
        <v>0</v>
      </c>
      <c r="BJ47" s="15" t="s">
        <v>20</v>
      </c>
      <c r="BK47" s="15">
        <v>2005</v>
      </c>
      <c r="BL47" s="15" t="s">
        <v>21</v>
      </c>
      <c r="BM47" s="43"/>
      <c r="BN47" s="43"/>
      <c r="BO47" s="15"/>
      <c r="BP47" s="16">
        <v>24572.2133</v>
      </c>
      <c r="BQ47" s="17" t="s">
        <v>17</v>
      </c>
      <c r="BR47" s="17"/>
      <c r="BS47" s="16">
        <v>48738.98508055</v>
      </c>
      <c r="BT47" s="17" t="s">
        <v>22</v>
      </c>
      <c r="BU47" s="15" t="s">
        <v>23</v>
      </c>
      <c r="BV47" s="15"/>
      <c r="BW47" s="18">
        <v>0</v>
      </c>
      <c r="BX47" s="15" t="s">
        <v>20</v>
      </c>
      <c r="BY47" s="15">
        <v>2005</v>
      </c>
      <c r="BZ47" s="15" t="s">
        <v>21</v>
      </c>
      <c r="CA47" s="15"/>
      <c r="CB47" s="43"/>
      <c r="CC47" s="15"/>
      <c r="CD47" s="16">
        <f>SUM(CC44:CL44)</f>
        <v>16674.55</v>
      </c>
      <c r="CE47" s="17" t="s">
        <v>17</v>
      </c>
      <c r="CF47" s="17"/>
      <c r="CG47" s="16">
        <f>CD47*1.9835</f>
        <v>33073.969925</v>
      </c>
      <c r="CH47" s="17" t="s">
        <v>22</v>
      </c>
      <c r="CI47" s="15" t="s">
        <v>23</v>
      </c>
      <c r="CJ47" s="15"/>
      <c r="CK47" s="18"/>
      <c r="CL47" s="15" t="s">
        <v>20</v>
      </c>
    </row>
    <row r="48" spans="1:38" ht="12.75">
      <c r="A48" s="44"/>
      <c r="B48" s="44"/>
      <c r="C48" s="44"/>
      <c r="D48" s="44"/>
      <c r="E48" s="44"/>
      <c r="F48" s="44"/>
      <c r="G48" s="44"/>
      <c r="H48" s="44"/>
      <c r="I48" s="44"/>
      <c r="J48" s="44"/>
      <c r="K48" s="44"/>
      <c r="L48" s="44"/>
      <c r="M48" s="44"/>
      <c r="N48" s="44"/>
      <c r="AA48" s="44"/>
      <c r="AB48" s="44"/>
      <c r="AC48" s="44"/>
      <c r="AD48" s="44"/>
      <c r="AE48" s="44"/>
      <c r="AF48" s="44"/>
      <c r="AG48" s="44"/>
      <c r="AH48" s="44"/>
      <c r="AI48" s="44"/>
      <c r="AJ48" s="44"/>
      <c r="AK48" s="44"/>
      <c r="AL48" s="44"/>
    </row>
    <row r="49" ht="13.5" thickBot="1">
      <c r="A49" t="s">
        <v>55</v>
      </c>
    </row>
    <row r="50" spans="1:42" ht="15.75">
      <c r="A50" s="20" t="s">
        <v>26</v>
      </c>
      <c r="B50" s="21"/>
      <c r="C50" s="21"/>
      <c r="D50" s="22"/>
      <c r="E50" s="23"/>
      <c r="F50" s="23"/>
      <c r="G50" s="23"/>
      <c r="H50" s="22"/>
      <c r="I50" s="23"/>
      <c r="J50" s="21"/>
      <c r="K50" s="21"/>
      <c r="L50" s="21"/>
      <c r="M50" s="21"/>
      <c r="N50" s="24"/>
      <c r="O50" s="20" t="s">
        <v>26</v>
      </c>
      <c r="P50" s="21"/>
      <c r="Q50" s="21"/>
      <c r="R50" s="22"/>
      <c r="S50" s="23"/>
      <c r="T50" s="23"/>
      <c r="U50" s="23"/>
      <c r="V50" s="22"/>
      <c r="W50" s="23"/>
      <c r="X50" s="21"/>
      <c r="Y50" s="21"/>
      <c r="Z50" s="21"/>
      <c r="AA50" s="21"/>
      <c r="AB50" s="24"/>
      <c r="AC50" s="20" t="s">
        <v>26</v>
      </c>
      <c r="AD50" s="21"/>
      <c r="AE50" s="21"/>
      <c r="AF50" s="22"/>
      <c r="AG50" s="23"/>
      <c r="AH50" s="23"/>
      <c r="AI50" s="23"/>
      <c r="AJ50" s="22"/>
      <c r="AK50" s="23"/>
      <c r="AL50" s="21"/>
      <c r="AM50" s="21"/>
      <c r="AN50" s="21"/>
      <c r="AO50" s="21"/>
      <c r="AP50" s="24"/>
    </row>
    <row r="51" spans="1:42" ht="12.75">
      <c r="A51" s="25"/>
      <c r="B51" s="26"/>
      <c r="C51" s="26"/>
      <c r="D51" s="26"/>
      <c r="E51" s="26"/>
      <c r="F51" s="26" t="s">
        <v>39</v>
      </c>
      <c r="G51" s="26"/>
      <c r="H51" s="26"/>
      <c r="I51" s="26"/>
      <c r="J51" s="26"/>
      <c r="K51" s="26"/>
      <c r="L51" s="26"/>
      <c r="M51" s="26"/>
      <c r="N51" s="27"/>
      <c r="O51" s="25"/>
      <c r="P51" s="26"/>
      <c r="Q51" s="26"/>
      <c r="R51" s="26"/>
      <c r="S51" s="26"/>
      <c r="T51" s="26" t="s">
        <v>49</v>
      </c>
      <c r="U51" s="26"/>
      <c r="V51" s="26"/>
      <c r="W51" s="26"/>
      <c r="X51" s="26"/>
      <c r="Y51" s="26"/>
      <c r="Z51" s="26"/>
      <c r="AA51" s="26"/>
      <c r="AB51" s="27"/>
      <c r="AC51" s="25"/>
      <c r="AD51" s="26"/>
      <c r="AE51" s="26"/>
      <c r="AF51" s="26"/>
      <c r="AG51" s="26"/>
      <c r="AH51" s="26" t="s">
        <v>139</v>
      </c>
      <c r="AI51" s="26"/>
      <c r="AJ51" s="26"/>
      <c r="AK51" s="26"/>
      <c r="AL51" s="26"/>
      <c r="AM51" s="26"/>
      <c r="AN51" s="26"/>
      <c r="AO51" s="26"/>
      <c r="AP51" s="27"/>
    </row>
    <row r="52" spans="1:42" ht="16.5" thickBot="1">
      <c r="A52" s="28" t="s">
        <v>4</v>
      </c>
      <c r="B52" s="4" t="s">
        <v>5</v>
      </c>
      <c r="C52" s="5" t="s">
        <v>29</v>
      </c>
      <c r="D52" s="5" t="s">
        <v>30</v>
      </c>
      <c r="E52" s="5" t="s">
        <v>6</v>
      </c>
      <c r="F52" s="5" t="s">
        <v>7</v>
      </c>
      <c r="G52" s="5" t="s">
        <v>8</v>
      </c>
      <c r="H52" s="5" t="s">
        <v>9</v>
      </c>
      <c r="I52" s="5" t="s">
        <v>31</v>
      </c>
      <c r="J52" s="5" t="s">
        <v>11</v>
      </c>
      <c r="K52" s="5" t="s">
        <v>12</v>
      </c>
      <c r="L52" s="5" t="s">
        <v>13</v>
      </c>
      <c r="M52" s="5" t="s">
        <v>14</v>
      </c>
      <c r="N52" s="29" t="s">
        <v>15</v>
      </c>
      <c r="O52" s="28" t="s">
        <v>4</v>
      </c>
      <c r="P52" s="4" t="s">
        <v>5</v>
      </c>
      <c r="Q52" s="5" t="s">
        <v>29</v>
      </c>
      <c r="R52" s="5" t="s">
        <v>30</v>
      </c>
      <c r="S52" s="5" t="s">
        <v>6</v>
      </c>
      <c r="T52" s="5" t="s">
        <v>7</v>
      </c>
      <c r="U52" s="5" t="s">
        <v>8</v>
      </c>
      <c r="V52" s="5" t="s">
        <v>9</v>
      </c>
      <c r="W52" s="5" t="s">
        <v>31</v>
      </c>
      <c r="X52" s="5" t="s">
        <v>11</v>
      </c>
      <c r="Y52" s="5" t="s">
        <v>12</v>
      </c>
      <c r="Z52" s="5" t="s">
        <v>13</v>
      </c>
      <c r="AA52" s="5" t="s">
        <v>14</v>
      </c>
      <c r="AB52" s="29" t="s">
        <v>15</v>
      </c>
      <c r="AC52" s="28" t="s">
        <v>4</v>
      </c>
      <c r="AD52" s="4" t="s">
        <v>5</v>
      </c>
      <c r="AE52" s="5" t="s">
        <v>29</v>
      </c>
      <c r="AF52" s="5" t="s">
        <v>30</v>
      </c>
      <c r="AG52" s="5" t="s">
        <v>6</v>
      </c>
      <c r="AH52" s="5" t="s">
        <v>7</v>
      </c>
      <c r="AI52" s="5" t="s">
        <v>8</v>
      </c>
      <c r="AJ52" s="5" t="s">
        <v>9</v>
      </c>
      <c r="AK52" s="5" t="s">
        <v>31</v>
      </c>
      <c r="AL52" s="5" t="s">
        <v>11</v>
      </c>
      <c r="AM52" s="5" t="s">
        <v>12</v>
      </c>
      <c r="AN52" s="5" t="s">
        <v>13</v>
      </c>
      <c r="AO52" s="5" t="s">
        <v>14</v>
      </c>
      <c r="AP52" s="29" t="s">
        <v>15</v>
      </c>
    </row>
    <row r="53" spans="1:42" ht="16.5" thickTop="1">
      <c r="A53" s="30">
        <v>2004</v>
      </c>
      <c r="B53" s="6">
        <v>1</v>
      </c>
      <c r="C53" s="7"/>
      <c r="D53" s="7"/>
      <c r="E53" s="7"/>
      <c r="F53" s="7"/>
      <c r="G53" s="7"/>
      <c r="H53" s="7"/>
      <c r="I53" s="7"/>
      <c r="J53" s="7"/>
      <c r="K53" s="7"/>
      <c r="L53" s="8"/>
      <c r="M53" s="8"/>
      <c r="N53" s="31"/>
      <c r="O53" s="30">
        <v>2004</v>
      </c>
      <c r="P53" s="6">
        <v>1</v>
      </c>
      <c r="Q53" s="7"/>
      <c r="R53" s="7"/>
      <c r="S53" s="7"/>
      <c r="T53" s="7"/>
      <c r="U53" s="7"/>
      <c r="V53" s="7"/>
      <c r="W53" s="7"/>
      <c r="X53" s="7"/>
      <c r="Y53" s="7"/>
      <c r="Z53" s="8"/>
      <c r="AA53" s="8"/>
      <c r="AB53" s="31"/>
      <c r="AC53" s="30">
        <v>2004</v>
      </c>
      <c r="AD53" s="6">
        <v>1</v>
      </c>
      <c r="AE53" s="7"/>
      <c r="AF53" s="7"/>
      <c r="AG53" s="7"/>
      <c r="AH53" s="7"/>
      <c r="AI53" s="7"/>
      <c r="AJ53" s="7"/>
      <c r="AK53" s="7"/>
      <c r="AL53" s="7"/>
      <c r="AM53" s="7"/>
      <c r="AN53" s="8"/>
      <c r="AO53" s="8"/>
      <c r="AP53" s="31"/>
    </row>
    <row r="54" spans="1:42" ht="15.75">
      <c r="A54" s="32"/>
      <c r="B54" s="6">
        <v>2</v>
      </c>
      <c r="C54" s="7">
        <f>O14+AA14+AM14+AY14</f>
        <v>0</v>
      </c>
      <c r="D54" s="7"/>
      <c r="E54" s="7"/>
      <c r="F54" s="7"/>
      <c r="G54" s="7"/>
      <c r="H54" s="7"/>
      <c r="I54" s="7"/>
      <c r="J54" s="7"/>
      <c r="K54" s="7"/>
      <c r="L54" s="8"/>
      <c r="M54" s="8"/>
      <c r="N54" s="31"/>
      <c r="O54" s="32"/>
      <c r="P54" s="6">
        <v>2</v>
      </c>
      <c r="Q54" s="7"/>
      <c r="R54" s="7"/>
      <c r="S54" s="7"/>
      <c r="T54" s="7"/>
      <c r="U54" s="7"/>
      <c r="V54" s="7"/>
      <c r="W54" s="7"/>
      <c r="X54" s="7"/>
      <c r="Y54" s="7"/>
      <c r="Z54" s="8"/>
      <c r="AA54" s="8"/>
      <c r="AB54" s="31"/>
      <c r="AC54" s="32"/>
      <c r="AD54" s="6">
        <v>2</v>
      </c>
      <c r="AE54" s="7"/>
      <c r="AF54" s="7"/>
      <c r="AG54" s="7"/>
      <c r="AH54" s="7"/>
      <c r="AI54" s="7"/>
      <c r="AJ54" s="7"/>
      <c r="AK54" s="7"/>
      <c r="AL54" s="7"/>
      <c r="AM54" s="7"/>
      <c r="AN54" s="8"/>
      <c r="AO54" s="8"/>
      <c r="AP54" s="31"/>
    </row>
    <row r="55" spans="1:42" ht="15.75">
      <c r="A55" s="32"/>
      <c r="B55" s="6">
        <v>3</v>
      </c>
      <c r="C55" s="7"/>
      <c r="D55" s="7"/>
      <c r="E55" s="7"/>
      <c r="F55" s="7"/>
      <c r="G55" s="7"/>
      <c r="H55" s="7"/>
      <c r="I55" s="7"/>
      <c r="J55" s="7"/>
      <c r="K55" s="7"/>
      <c r="L55" s="8"/>
      <c r="M55" s="8"/>
      <c r="N55" s="31"/>
      <c r="O55" s="32"/>
      <c r="P55" s="6">
        <v>3</v>
      </c>
      <c r="Q55" s="7"/>
      <c r="R55" s="7"/>
      <c r="S55" s="7"/>
      <c r="T55" s="7"/>
      <c r="U55" s="7"/>
      <c r="V55" s="7"/>
      <c r="W55" s="7"/>
      <c r="X55" s="7"/>
      <c r="Y55" s="7"/>
      <c r="Z55" s="8"/>
      <c r="AA55" s="8"/>
      <c r="AB55" s="31"/>
      <c r="AC55" s="32"/>
      <c r="AD55" s="6">
        <v>3</v>
      </c>
      <c r="AE55" s="7"/>
      <c r="AF55" s="7"/>
      <c r="AG55" s="7"/>
      <c r="AH55" s="7"/>
      <c r="AI55" s="7"/>
      <c r="AJ55" s="7"/>
      <c r="AK55" s="7"/>
      <c r="AL55" s="7"/>
      <c r="AM55" s="7"/>
      <c r="AN55" s="8"/>
      <c r="AO55" s="8"/>
      <c r="AP55" s="31"/>
    </row>
    <row r="56" spans="1:42" ht="15.75">
      <c r="A56" s="32"/>
      <c r="B56" s="6">
        <v>4</v>
      </c>
      <c r="C56" s="7"/>
      <c r="D56" s="7"/>
      <c r="E56" s="7"/>
      <c r="F56" s="7"/>
      <c r="G56" s="7"/>
      <c r="H56" s="7"/>
      <c r="I56" s="7"/>
      <c r="J56" s="7"/>
      <c r="K56" s="7"/>
      <c r="L56" s="8"/>
      <c r="M56" s="8"/>
      <c r="N56" s="31"/>
      <c r="O56" s="32"/>
      <c r="P56" s="6">
        <v>4</v>
      </c>
      <c r="Q56" s="7"/>
      <c r="R56" s="7"/>
      <c r="S56" s="7"/>
      <c r="T56" s="7"/>
      <c r="U56" s="7"/>
      <c r="V56" s="7"/>
      <c r="W56" s="7"/>
      <c r="X56" s="7"/>
      <c r="Y56" s="7"/>
      <c r="Z56" s="8"/>
      <c r="AA56" s="8"/>
      <c r="AB56" s="31"/>
      <c r="AC56" s="32"/>
      <c r="AD56" s="6">
        <v>4</v>
      </c>
      <c r="AE56" s="7"/>
      <c r="AF56" s="7"/>
      <c r="AG56" s="7"/>
      <c r="AH56" s="7"/>
      <c r="AI56" s="7"/>
      <c r="AJ56" s="7"/>
      <c r="AK56" s="7"/>
      <c r="AL56" s="7"/>
      <c r="AM56" s="7"/>
      <c r="AN56" s="8"/>
      <c r="AO56" s="8"/>
      <c r="AP56" s="31"/>
    </row>
    <row r="57" spans="1:42" ht="15.75">
      <c r="A57" s="32"/>
      <c r="B57" s="6">
        <v>5</v>
      </c>
      <c r="C57" s="7"/>
      <c r="D57" s="7"/>
      <c r="E57" s="7"/>
      <c r="F57" s="7"/>
      <c r="G57" s="7"/>
      <c r="H57" s="7"/>
      <c r="I57" s="7"/>
      <c r="J57" s="7"/>
      <c r="K57" s="7"/>
      <c r="L57" s="8"/>
      <c r="M57" s="8"/>
      <c r="N57" s="31"/>
      <c r="O57" s="32"/>
      <c r="P57" s="6">
        <v>5</v>
      </c>
      <c r="Q57" s="7"/>
      <c r="R57" s="7"/>
      <c r="S57" s="7"/>
      <c r="T57" s="7"/>
      <c r="U57" s="7"/>
      <c r="V57" s="7"/>
      <c r="W57" s="7"/>
      <c r="X57" s="7"/>
      <c r="Y57" s="7"/>
      <c r="Z57" s="8"/>
      <c r="AA57" s="8"/>
      <c r="AB57" s="31"/>
      <c r="AC57" s="32"/>
      <c r="AD57" s="6">
        <v>5</v>
      </c>
      <c r="AE57" s="7"/>
      <c r="AF57" s="7"/>
      <c r="AG57" s="7"/>
      <c r="AH57" s="7"/>
      <c r="AI57" s="7"/>
      <c r="AJ57" s="7"/>
      <c r="AK57" s="7"/>
      <c r="AL57" s="7"/>
      <c r="AM57" s="7"/>
      <c r="AN57" s="8"/>
      <c r="AO57" s="8"/>
      <c r="AP57" s="31"/>
    </row>
    <row r="58" spans="1:42" ht="15.75">
      <c r="A58" s="32"/>
      <c r="B58" s="6">
        <v>6</v>
      </c>
      <c r="C58" s="7"/>
      <c r="D58" s="7"/>
      <c r="E58" s="7"/>
      <c r="F58" s="7"/>
      <c r="G58" s="7"/>
      <c r="H58" s="7"/>
      <c r="I58" s="7"/>
      <c r="J58" s="7"/>
      <c r="K58" s="7"/>
      <c r="L58" s="8"/>
      <c r="M58" s="8"/>
      <c r="N58" s="31"/>
      <c r="O58" s="32"/>
      <c r="P58" s="6">
        <v>6</v>
      </c>
      <c r="Q58" s="7"/>
      <c r="R58" s="7"/>
      <c r="S58" s="7"/>
      <c r="T58" s="7"/>
      <c r="U58" s="7"/>
      <c r="V58" s="7"/>
      <c r="W58" s="7"/>
      <c r="X58" s="7"/>
      <c r="Y58" s="7"/>
      <c r="Z58" s="8"/>
      <c r="AA58" s="8"/>
      <c r="AB58" s="31"/>
      <c r="AC58" s="32"/>
      <c r="AD58" s="6">
        <v>6</v>
      </c>
      <c r="AE58" s="7"/>
      <c r="AF58" s="7"/>
      <c r="AG58" s="7"/>
      <c r="AH58" s="7"/>
      <c r="AI58" s="7"/>
      <c r="AJ58" s="7"/>
      <c r="AK58" s="7"/>
      <c r="AL58" s="7"/>
      <c r="AM58" s="7"/>
      <c r="AN58" s="8"/>
      <c r="AO58" s="8"/>
      <c r="AP58" s="31"/>
    </row>
    <row r="59" spans="1:42" ht="15.75">
      <c r="A59" s="32"/>
      <c r="B59" s="6">
        <v>7</v>
      </c>
      <c r="C59" s="7"/>
      <c r="D59" s="7"/>
      <c r="E59" s="7"/>
      <c r="F59" s="7"/>
      <c r="G59" s="7"/>
      <c r="H59" s="7"/>
      <c r="I59" s="7"/>
      <c r="J59" s="7"/>
      <c r="K59" s="7"/>
      <c r="L59" s="8"/>
      <c r="M59" s="8"/>
      <c r="N59" s="31"/>
      <c r="O59" s="32"/>
      <c r="P59" s="6">
        <v>7</v>
      </c>
      <c r="Q59" s="7"/>
      <c r="R59" s="7"/>
      <c r="S59" s="7"/>
      <c r="T59" s="7"/>
      <c r="U59" s="7"/>
      <c r="V59" s="7"/>
      <c r="W59" s="7"/>
      <c r="X59" s="7"/>
      <c r="Y59" s="7"/>
      <c r="Z59" s="8"/>
      <c r="AA59" s="8"/>
      <c r="AB59" s="31"/>
      <c r="AC59" s="32"/>
      <c r="AD59" s="6">
        <v>7</v>
      </c>
      <c r="AE59" s="7"/>
      <c r="AF59" s="7"/>
      <c r="AG59" s="7"/>
      <c r="AH59" s="7"/>
      <c r="AI59" s="7"/>
      <c r="AJ59" s="7"/>
      <c r="AK59" s="7"/>
      <c r="AL59" s="7"/>
      <c r="AM59" s="7"/>
      <c r="AN59" s="8"/>
      <c r="AO59" s="8"/>
      <c r="AP59" s="31"/>
    </row>
    <row r="60" spans="1:42" ht="15.75">
      <c r="A60" s="32"/>
      <c r="B60" s="6">
        <v>8</v>
      </c>
      <c r="C60" s="7"/>
      <c r="D60" s="7"/>
      <c r="E60" s="7"/>
      <c r="F60" s="7"/>
      <c r="G60" s="7"/>
      <c r="H60" s="7"/>
      <c r="I60" s="7"/>
      <c r="J60" s="7"/>
      <c r="K60" s="7"/>
      <c r="L60" s="8"/>
      <c r="M60" s="8"/>
      <c r="N60" s="31"/>
      <c r="O60" s="32"/>
      <c r="P60" s="6">
        <v>8</v>
      </c>
      <c r="Q60" s="7"/>
      <c r="R60" s="7"/>
      <c r="S60" s="7"/>
      <c r="T60" s="7"/>
      <c r="U60" s="7"/>
      <c r="V60" s="7"/>
      <c r="W60" s="7"/>
      <c r="X60" s="7"/>
      <c r="Y60" s="7"/>
      <c r="Z60" s="8"/>
      <c r="AA60" s="8"/>
      <c r="AB60" s="31"/>
      <c r="AC60" s="32"/>
      <c r="AD60" s="6">
        <v>8</v>
      </c>
      <c r="AE60" s="7"/>
      <c r="AF60" s="7"/>
      <c r="AG60" s="7"/>
      <c r="AH60" s="7"/>
      <c r="AI60" s="7"/>
      <c r="AJ60" s="7"/>
      <c r="AK60" s="7"/>
      <c r="AL60" s="7"/>
      <c r="AM60" s="7"/>
      <c r="AN60" s="8"/>
      <c r="AO60" s="8"/>
      <c r="AP60" s="31"/>
    </row>
    <row r="61" spans="1:42" ht="15.75">
      <c r="A61" s="32"/>
      <c r="B61" s="6">
        <v>9</v>
      </c>
      <c r="C61" s="7"/>
      <c r="D61" s="7"/>
      <c r="E61" s="7"/>
      <c r="F61" s="7"/>
      <c r="G61" s="7"/>
      <c r="H61" s="7"/>
      <c r="I61" s="7"/>
      <c r="J61" s="7"/>
      <c r="K61" s="7"/>
      <c r="L61" s="8"/>
      <c r="M61" s="8"/>
      <c r="N61" s="31"/>
      <c r="O61" s="32"/>
      <c r="P61" s="6">
        <v>9</v>
      </c>
      <c r="Q61" s="7"/>
      <c r="R61" s="7"/>
      <c r="S61" s="7"/>
      <c r="T61" s="7"/>
      <c r="U61" s="7"/>
      <c r="V61" s="7"/>
      <c r="W61" s="7"/>
      <c r="X61" s="7"/>
      <c r="Y61" s="7"/>
      <c r="Z61" s="8"/>
      <c r="AA61" s="8"/>
      <c r="AB61" s="31"/>
      <c r="AC61" s="32"/>
      <c r="AD61" s="6">
        <v>9</v>
      </c>
      <c r="AE61" s="7"/>
      <c r="AF61" s="7"/>
      <c r="AG61" s="7"/>
      <c r="AH61" s="7"/>
      <c r="AI61" s="7"/>
      <c r="AJ61" s="7"/>
      <c r="AK61" s="7"/>
      <c r="AL61" s="7"/>
      <c r="AM61" s="7"/>
      <c r="AN61" s="8"/>
      <c r="AO61" s="8"/>
      <c r="AP61" s="31"/>
    </row>
    <row r="62" spans="1:42" ht="15.75">
      <c r="A62" s="32"/>
      <c r="B62" s="6">
        <v>10</v>
      </c>
      <c r="C62" s="7"/>
      <c r="D62" s="7"/>
      <c r="E62" s="7"/>
      <c r="F62" s="7"/>
      <c r="G62" s="7"/>
      <c r="H62" s="7"/>
      <c r="I62" s="7"/>
      <c r="J62" s="7"/>
      <c r="K62" s="7"/>
      <c r="L62" s="8"/>
      <c r="M62" s="8"/>
      <c r="N62" s="31"/>
      <c r="O62" s="32"/>
      <c r="P62" s="6">
        <v>10</v>
      </c>
      <c r="Q62" s="7"/>
      <c r="R62" s="7"/>
      <c r="S62" s="7"/>
      <c r="T62" s="7"/>
      <c r="U62" s="7"/>
      <c r="V62" s="7"/>
      <c r="W62" s="7"/>
      <c r="X62" s="7"/>
      <c r="Y62" s="7"/>
      <c r="Z62" s="8"/>
      <c r="AA62" s="8"/>
      <c r="AB62" s="31"/>
      <c r="AC62" s="32"/>
      <c r="AD62" s="6">
        <v>10</v>
      </c>
      <c r="AE62" s="7"/>
      <c r="AF62" s="7"/>
      <c r="AG62" s="7"/>
      <c r="AH62" s="7"/>
      <c r="AI62" s="7"/>
      <c r="AJ62" s="7"/>
      <c r="AK62" s="7"/>
      <c r="AL62" s="7"/>
      <c r="AM62" s="7"/>
      <c r="AN62" s="8"/>
      <c r="AO62" s="8"/>
      <c r="AP62" s="31"/>
    </row>
    <row r="63" spans="1:42" ht="15.75">
      <c r="A63" s="32"/>
      <c r="B63" s="6">
        <v>11</v>
      </c>
      <c r="C63" s="7"/>
      <c r="D63" s="7"/>
      <c r="E63" s="7"/>
      <c r="F63" s="7"/>
      <c r="G63" s="7"/>
      <c r="H63" s="7"/>
      <c r="I63" s="7"/>
      <c r="J63" s="7"/>
      <c r="K63" s="7"/>
      <c r="L63" s="8"/>
      <c r="M63" s="8"/>
      <c r="N63" s="31"/>
      <c r="O63" s="32"/>
      <c r="P63" s="6">
        <v>11</v>
      </c>
      <c r="Q63" s="7"/>
      <c r="R63" s="7"/>
      <c r="S63" s="7"/>
      <c r="T63" s="7"/>
      <c r="U63" s="7"/>
      <c r="V63" s="7"/>
      <c r="W63" s="7"/>
      <c r="X63" s="7"/>
      <c r="Y63" s="7"/>
      <c r="Z63" s="8"/>
      <c r="AA63" s="8"/>
      <c r="AB63" s="31"/>
      <c r="AC63" s="32"/>
      <c r="AD63" s="6">
        <v>11</v>
      </c>
      <c r="AE63" s="7"/>
      <c r="AF63" s="7"/>
      <c r="AG63" s="7"/>
      <c r="AH63" s="7"/>
      <c r="AI63" s="7"/>
      <c r="AJ63" s="7"/>
      <c r="AK63" s="7"/>
      <c r="AL63" s="7"/>
      <c r="AM63" s="7"/>
      <c r="AN63" s="8"/>
      <c r="AO63" s="8"/>
      <c r="AP63" s="31"/>
    </row>
    <row r="64" spans="1:42" ht="15.75">
      <c r="A64" s="32"/>
      <c r="B64" s="6">
        <v>12</v>
      </c>
      <c r="C64" s="7"/>
      <c r="D64" s="7"/>
      <c r="E64" s="7"/>
      <c r="F64" s="7"/>
      <c r="G64" s="7"/>
      <c r="H64" s="7"/>
      <c r="I64" s="7"/>
      <c r="J64" s="7"/>
      <c r="K64" s="7"/>
      <c r="L64" s="8"/>
      <c r="M64" s="8"/>
      <c r="N64" s="31"/>
      <c r="O64" s="32"/>
      <c r="P64" s="6">
        <v>12</v>
      </c>
      <c r="Q64" s="7"/>
      <c r="R64" s="7"/>
      <c r="S64" s="7"/>
      <c r="T64" s="7"/>
      <c r="U64" s="7"/>
      <c r="V64" s="7"/>
      <c r="W64" s="7"/>
      <c r="X64" s="7"/>
      <c r="Y64" s="7"/>
      <c r="Z64" s="8"/>
      <c r="AA64" s="8"/>
      <c r="AB64" s="31"/>
      <c r="AC64" s="32"/>
      <c r="AD64" s="6">
        <v>12</v>
      </c>
      <c r="AE64" s="7"/>
      <c r="AF64" s="7"/>
      <c r="AG64" s="7"/>
      <c r="AH64" s="7"/>
      <c r="AI64" s="7"/>
      <c r="AJ64" s="7"/>
      <c r="AK64" s="7"/>
      <c r="AL64" s="7"/>
      <c r="AM64" s="7"/>
      <c r="AN64" s="8"/>
      <c r="AO64" s="8"/>
      <c r="AP64" s="31"/>
    </row>
    <row r="65" spans="1:42" ht="15.75">
      <c r="A65" s="32"/>
      <c r="B65" s="6">
        <v>13</v>
      </c>
      <c r="C65" s="7"/>
      <c r="D65" s="7"/>
      <c r="E65" s="7"/>
      <c r="F65" s="7"/>
      <c r="G65" s="7"/>
      <c r="H65" s="7"/>
      <c r="I65" s="7"/>
      <c r="J65" s="7"/>
      <c r="K65" s="7"/>
      <c r="L65" s="8"/>
      <c r="M65" s="8"/>
      <c r="N65" s="31"/>
      <c r="O65" s="32"/>
      <c r="P65" s="6">
        <v>13</v>
      </c>
      <c r="Q65" s="7"/>
      <c r="R65" s="7"/>
      <c r="S65" s="7"/>
      <c r="T65" s="7"/>
      <c r="U65" s="7"/>
      <c r="V65" s="7"/>
      <c r="W65" s="7"/>
      <c r="X65" s="7"/>
      <c r="Y65" s="7"/>
      <c r="Z65" s="8"/>
      <c r="AA65" s="8"/>
      <c r="AB65" s="31"/>
      <c r="AC65" s="32"/>
      <c r="AD65" s="6">
        <v>13</v>
      </c>
      <c r="AE65" s="7"/>
      <c r="AF65" s="7"/>
      <c r="AG65" s="7"/>
      <c r="AH65" s="7"/>
      <c r="AI65" s="7"/>
      <c r="AJ65" s="7"/>
      <c r="AK65" s="7"/>
      <c r="AL65" s="7"/>
      <c r="AM65" s="7"/>
      <c r="AN65" s="8"/>
      <c r="AO65" s="8"/>
      <c r="AP65" s="31"/>
    </row>
    <row r="66" spans="1:42" ht="15.75">
      <c r="A66" s="32"/>
      <c r="B66" s="6">
        <v>14</v>
      </c>
      <c r="C66" s="7"/>
      <c r="D66" s="7"/>
      <c r="E66" s="7"/>
      <c r="F66" s="7"/>
      <c r="G66" s="7"/>
      <c r="H66" s="7"/>
      <c r="I66" s="7"/>
      <c r="J66" s="7"/>
      <c r="K66" s="7"/>
      <c r="L66" s="8"/>
      <c r="M66" s="8"/>
      <c r="N66" s="31"/>
      <c r="O66" s="32"/>
      <c r="P66" s="6">
        <v>14</v>
      </c>
      <c r="Q66" s="7"/>
      <c r="R66" s="7"/>
      <c r="S66" s="7"/>
      <c r="T66" s="7"/>
      <c r="U66" s="7"/>
      <c r="V66" s="7"/>
      <c r="W66" s="7"/>
      <c r="X66" s="7"/>
      <c r="Y66" s="7"/>
      <c r="Z66" s="8"/>
      <c r="AA66" s="8"/>
      <c r="AB66" s="31"/>
      <c r="AC66" s="32"/>
      <c r="AD66" s="6">
        <v>14</v>
      </c>
      <c r="AE66" s="7"/>
      <c r="AF66" s="7"/>
      <c r="AG66" s="7"/>
      <c r="AH66" s="7"/>
      <c r="AI66" s="7"/>
      <c r="AJ66" s="7"/>
      <c r="AK66" s="7"/>
      <c r="AL66" s="7"/>
      <c r="AM66" s="7"/>
      <c r="AN66" s="8"/>
      <c r="AO66" s="8"/>
      <c r="AP66" s="31"/>
    </row>
    <row r="67" spans="1:42" ht="15.75">
      <c r="A67" s="32"/>
      <c r="B67" s="6">
        <v>15</v>
      </c>
      <c r="C67" s="7"/>
      <c r="D67" s="7"/>
      <c r="E67" s="7"/>
      <c r="F67" s="7"/>
      <c r="G67" s="7"/>
      <c r="H67" s="7"/>
      <c r="I67" s="7"/>
      <c r="J67" s="7"/>
      <c r="K67" s="7"/>
      <c r="L67" s="8"/>
      <c r="M67" s="8"/>
      <c r="N67" s="31"/>
      <c r="O67" s="32"/>
      <c r="P67" s="6">
        <v>15</v>
      </c>
      <c r="Q67" s="7"/>
      <c r="R67" s="7"/>
      <c r="S67" s="7"/>
      <c r="T67" s="7"/>
      <c r="U67" s="7"/>
      <c r="V67" s="7"/>
      <c r="W67" s="7"/>
      <c r="X67" s="7"/>
      <c r="Y67" s="7"/>
      <c r="Z67" s="8"/>
      <c r="AA67" s="8"/>
      <c r="AB67" s="31"/>
      <c r="AC67" s="32"/>
      <c r="AD67" s="6">
        <v>15</v>
      </c>
      <c r="AE67" s="7"/>
      <c r="AF67" s="7"/>
      <c r="AG67" s="7"/>
      <c r="AH67" s="7"/>
      <c r="AI67" s="7"/>
      <c r="AJ67" s="7"/>
      <c r="AK67" s="7"/>
      <c r="AL67" s="7"/>
      <c r="AM67" s="7"/>
      <c r="AN67" s="8"/>
      <c r="AO67" s="8"/>
      <c r="AP67" s="31"/>
    </row>
    <row r="68" spans="1:42" ht="15.75">
      <c r="A68" s="32"/>
      <c r="B68" s="6">
        <v>16</v>
      </c>
      <c r="C68" s="7"/>
      <c r="D68" s="7"/>
      <c r="E68" s="7"/>
      <c r="F68" s="7"/>
      <c r="G68" s="7"/>
      <c r="H68" s="7"/>
      <c r="I68" s="7"/>
      <c r="J68" s="7"/>
      <c r="K68" s="7"/>
      <c r="L68" s="8"/>
      <c r="M68" s="8"/>
      <c r="N68" s="31"/>
      <c r="O68" s="32"/>
      <c r="P68" s="6">
        <v>16</v>
      </c>
      <c r="Q68" s="7"/>
      <c r="R68" s="7"/>
      <c r="S68" s="7"/>
      <c r="T68" s="7"/>
      <c r="U68" s="7"/>
      <c r="V68" s="7"/>
      <c r="W68" s="7"/>
      <c r="X68" s="7"/>
      <c r="Y68" s="7"/>
      <c r="Z68" s="8"/>
      <c r="AA68" s="8"/>
      <c r="AB68" s="31"/>
      <c r="AC68" s="32"/>
      <c r="AD68" s="6">
        <v>16</v>
      </c>
      <c r="AE68" s="7"/>
      <c r="AF68" s="7"/>
      <c r="AG68" s="7"/>
      <c r="AH68" s="7"/>
      <c r="AI68" s="7"/>
      <c r="AJ68" s="7"/>
      <c r="AK68" s="7"/>
      <c r="AL68" s="7"/>
      <c r="AM68" s="7"/>
      <c r="AN68" s="8"/>
      <c r="AO68" s="8"/>
      <c r="AP68" s="31"/>
    </row>
    <row r="69" spans="1:42" ht="15.75">
      <c r="A69" s="32"/>
      <c r="B69" s="6">
        <v>17</v>
      </c>
      <c r="C69" s="7"/>
      <c r="D69" s="7"/>
      <c r="E69" s="7"/>
      <c r="F69" s="7"/>
      <c r="G69" s="7"/>
      <c r="H69" s="7"/>
      <c r="I69" s="7"/>
      <c r="J69" s="7"/>
      <c r="K69" s="7"/>
      <c r="L69" s="8"/>
      <c r="M69" s="8"/>
      <c r="N69" s="31"/>
      <c r="O69" s="32"/>
      <c r="P69" s="6">
        <v>17</v>
      </c>
      <c r="Q69" s="7"/>
      <c r="R69" s="7"/>
      <c r="S69" s="7"/>
      <c r="T69" s="7"/>
      <c r="U69" s="7"/>
      <c r="V69" s="7"/>
      <c r="W69" s="7"/>
      <c r="X69" s="7"/>
      <c r="Y69" s="7"/>
      <c r="Z69" s="8"/>
      <c r="AA69" s="8"/>
      <c r="AB69" s="31"/>
      <c r="AC69" s="32"/>
      <c r="AD69" s="6">
        <v>17</v>
      </c>
      <c r="AE69" s="7"/>
      <c r="AF69" s="7"/>
      <c r="AG69" s="7"/>
      <c r="AH69" s="7"/>
      <c r="AI69" s="7"/>
      <c r="AJ69" s="7"/>
      <c r="AK69" s="7"/>
      <c r="AL69" s="7"/>
      <c r="AM69" s="7"/>
      <c r="AN69" s="8"/>
      <c r="AO69" s="8"/>
      <c r="AP69" s="31"/>
    </row>
    <row r="70" spans="1:42" ht="15.75">
      <c r="A70" s="32"/>
      <c r="B70" s="6">
        <v>18</v>
      </c>
      <c r="C70" s="7"/>
      <c r="D70" s="7"/>
      <c r="E70" s="7"/>
      <c r="F70" s="7"/>
      <c r="G70" s="7"/>
      <c r="H70" s="7"/>
      <c r="I70" s="7"/>
      <c r="J70" s="7"/>
      <c r="K70" s="7"/>
      <c r="L70" s="8"/>
      <c r="M70" s="8"/>
      <c r="N70" s="31"/>
      <c r="O70" s="32"/>
      <c r="P70" s="6">
        <v>18</v>
      </c>
      <c r="Q70" s="7"/>
      <c r="R70" s="7"/>
      <c r="S70" s="7"/>
      <c r="T70" s="7"/>
      <c r="U70" s="7"/>
      <c r="V70" s="7"/>
      <c r="W70" s="7"/>
      <c r="X70" s="7"/>
      <c r="Y70" s="7"/>
      <c r="Z70" s="8"/>
      <c r="AA70" s="8"/>
      <c r="AB70" s="31"/>
      <c r="AC70" s="32"/>
      <c r="AD70" s="6">
        <v>18</v>
      </c>
      <c r="AE70" s="7"/>
      <c r="AF70" s="7"/>
      <c r="AG70" s="7"/>
      <c r="AH70" s="7"/>
      <c r="AI70" s="7"/>
      <c r="AJ70" s="7"/>
      <c r="AK70" s="7"/>
      <c r="AL70" s="7"/>
      <c r="AM70" s="7"/>
      <c r="AN70" s="8"/>
      <c r="AO70" s="8"/>
      <c r="AP70" s="31"/>
    </row>
    <row r="71" spans="1:42" ht="15.75">
      <c r="A71" s="32"/>
      <c r="B71" s="6">
        <v>19</v>
      </c>
      <c r="C71" s="7"/>
      <c r="D71" s="7"/>
      <c r="E71" s="7"/>
      <c r="F71" s="7"/>
      <c r="G71" s="7"/>
      <c r="H71" s="7"/>
      <c r="I71" s="7"/>
      <c r="J71" s="7"/>
      <c r="K71" s="7"/>
      <c r="L71" s="8"/>
      <c r="M71" s="8"/>
      <c r="N71" s="31"/>
      <c r="O71" s="32"/>
      <c r="P71" s="6">
        <v>19</v>
      </c>
      <c r="Q71" s="7"/>
      <c r="R71" s="7"/>
      <c r="S71" s="7"/>
      <c r="T71" s="7"/>
      <c r="U71" s="7"/>
      <c r="V71" s="7"/>
      <c r="W71" s="7"/>
      <c r="X71" s="7"/>
      <c r="Y71" s="7"/>
      <c r="Z71" s="8"/>
      <c r="AA71" s="8"/>
      <c r="AB71" s="31"/>
      <c r="AC71" s="32"/>
      <c r="AD71" s="6">
        <v>19</v>
      </c>
      <c r="AE71" s="7"/>
      <c r="AF71" s="7"/>
      <c r="AG71" s="7"/>
      <c r="AH71" s="7"/>
      <c r="AI71" s="7"/>
      <c r="AJ71" s="7"/>
      <c r="AK71" s="7"/>
      <c r="AL71" s="7"/>
      <c r="AM71" s="7"/>
      <c r="AN71" s="8"/>
      <c r="AO71" s="8"/>
      <c r="AP71" s="31"/>
    </row>
    <row r="72" spans="1:42" ht="15.75">
      <c r="A72" s="32"/>
      <c r="B72" s="6">
        <v>20</v>
      </c>
      <c r="C72" s="7"/>
      <c r="D72" s="7"/>
      <c r="E72" s="7"/>
      <c r="F72" s="7"/>
      <c r="G72" s="7"/>
      <c r="H72" s="7"/>
      <c r="I72" s="7"/>
      <c r="J72" s="7"/>
      <c r="K72" s="7"/>
      <c r="L72" s="8"/>
      <c r="M72" s="8"/>
      <c r="N72" s="31"/>
      <c r="O72" s="32"/>
      <c r="P72" s="6">
        <v>20</v>
      </c>
      <c r="Q72" s="7"/>
      <c r="R72" s="7"/>
      <c r="S72" s="7"/>
      <c r="T72" s="7"/>
      <c r="U72" s="7"/>
      <c r="V72" s="7"/>
      <c r="W72" s="7"/>
      <c r="X72" s="7"/>
      <c r="Y72" s="7"/>
      <c r="Z72" s="8"/>
      <c r="AA72" s="8"/>
      <c r="AB72" s="31"/>
      <c r="AC72" s="32"/>
      <c r="AD72" s="6">
        <v>20</v>
      </c>
      <c r="AE72" s="7"/>
      <c r="AF72" s="7"/>
      <c r="AG72" s="7"/>
      <c r="AH72" s="7"/>
      <c r="AI72" s="7"/>
      <c r="AJ72" s="7"/>
      <c r="AK72" s="7"/>
      <c r="AL72" s="7"/>
      <c r="AM72" s="7"/>
      <c r="AN72" s="8"/>
      <c r="AO72" s="8"/>
      <c r="AP72" s="31"/>
    </row>
    <row r="73" spans="1:42" ht="15.75">
      <c r="A73" s="32"/>
      <c r="B73" s="6">
        <v>21</v>
      </c>
      <c r="C73" s="7"/>
      <c r="D73" s="7"/>
      <c r="E73" s="7"/>
      <c r="F73" s="7"/>
      <c r="G73" s="7"/>
      <c r="H73" s="7"/>
      <c r="I73" s="7"/>
      <c r="J73" s="7"/>
      <c r="K73" s="7"/>
      <c r="L73" s="8"/>
      <c r="M73" s="8"/>
      <c r="N73" s="31"/>
      <c r="O73" s="32"/>
      <c r="P73" s="6">
        <v>21</v>
      </c>
      <c r="Q73" s="7"/>
      <c r="R73" s="7"/>
      <c r="S73" s="7"/>
      <c r="T73" s="7"/>
      <c r="U73" s="7"/>
      <c r="V73" s="7"/>
      <c r="W73" s="7"/>
      <c r="X73" s="7"/>
      <c r="Y73" s="7"/>
      <c r="Z73" s="8"/>
      <c r="AA73" s="8"/>
      <c r="AB73" s="31"/>
      <c r="AC73" s="32"/>
      <c r="AD73" s="6">
        <v>21</v>
      </c>
      <c r="AE73" s="7"/>
      <c r="AF73" s="7"/>
      <c r="AG73" s="7"/>
      <c r="AH73" s="7"/>
      <c r="AI73" s="7"/>
      <c r="AJ73" s="7"/>
      <c r="AK73" s="7"/>
      <c r="AL73" s="7"/>
      <c r="AM73" s="7"/>
      <c r="AN73" s="8"/>
      <c r="AO73" s="8"/>
      <c r="AP73" s="31"/>
    </row>
    <row r="74" spans="1:42" ht="15.75">
      <c r="A74" s="32"/>
      <c r="B74" s="6">
        <v>22</v>
      </c>
      <c r="C74" s="7"/>
      <c r="D74" s="7"/>
      <c r="E74" s="7"/>
      <c r="F74" s="7"/>
      <c r="G74" s="7"/>
      <c r="H74" s="7"/>
      <c r="I74" s="7"/>
      <c r="J74" s="7"/>
      <c r="K74" s="7"/>
      <c r="L74" s="8"/>
      <c r="M74" s="8"/>
      <c r="N74" s="31"/>
      <c r="O74" s="32"/>
      <c r="P74" s="6">
        <v>22</v>
      </c>
      <c r="Q74" s="7"/>
      <c r="R74" s="7"/>
      <c r="S74" s="7"/>
      <c r="T74" s="7"/>
      <c r="U74" s="7"/>
      <c r="V74" s="7"/>
      <c r="W74" s="7"/>
      <c r="X74" s="7"/>
      <c r="Y74" s="7"/>
      <c r="Z74" s="8"/>
      <c r="AA74" s="8"/>
      <c r="AB74" s="31"/>
      <c r="AC74" s="32"/>
      <c r="AD74" s="6">
        <v>22</v>
      </c>
      <c r="AE74" s="7"/>
      <c r="AF74" s="7"/>
      <c r="AG74" s="7"/>
      <c r="AH74" s="7"/>
      <c r="AI74" s="7"/>
      <c r="AJ74" s="7"/>
      <c r="AK74" s="7"/>
      <c r="AL74" s="7"/>
      <c r="AM74" s="7"/>
      <c r="AN74" s="8"/>
      <c r="AO74" s="8"/>
      <c r="AP74" s="31"/>
    </row>
    <row r="75" spans="1:42" ht="15.75">
      <c r="A75" s="32"/>
      <c r="B75" s="6">
        <v>23</v>
      </c>
      <c r="C75" s="7"/>
      <c r="D75" s="7"/>
      <c r="E75" s="7"/>
      <c r="F75" s="7"/>
      <c r="G75" s="7"/>
      <c r="H75" s="7"/>
      <c r="I75" s="7"/>
      <c r="J75" s="7"/>
      <c r="K75" s="7"/>
      <c r="L75" s="8"/>
      <c r="M75" s="8"/>
      <c r="N75" s="31"/>
      <c r="O75" s="32"/>
      <c r="P75" s="6">
        <v>23</v>
      </c>
      <c r="Q75" s="7"/>
      <c r="R75" s="7"/>
      <c r="S75" s="7"/>
      <c r="T75" s="7"/>
      <c r="U75" s="7"/>
      <c r="V75" s="7"/>
      <c r="W75" s="7"/>
      <c r="X75" s="7"/>
      <c r="Y75" s="7"/>
      <c r="Z75" s="8"/>
      <c r="AA75" s="8"/>
      <c r="AB75" s="31"/>
      <c r="AC75" s="32"/>
      <c r="AD75" s="6">
        <v>23</v>
      </c>
      <c r="AE75" s="7"/>
      <c r="AF75" s="7"/>
      <c r="AG75" s="7"/>
      <c r="AH75" s="7"/>
      <c r="AI75" s="7"/>
      <c r="AJ75" s="7"/>
      <c r="AK75" s="7"/>
      <c r="AL75" s="7"/>
      <c r="AM75" s="7"/>
      <c r="AN75" s="8"/>
      <c r="AO75" s="8"/>
      <c r="AP75" s="31"/>
    </row>
    <row r="76" spans="1:42" ht="15.75">
      <c r="A76" s="32"/>
      <c r="B76" s="6">
        <v>24</v>
      </c>
      <c r="C76" s="7"/>
      <c r="D76" s="7"/>
      <c r="E76" s="7"/>
      <c r="F76" s="7"/>
      <c r="G76" s="7"/>
      <c r="H76" s="7"/>
      <c r="I76" s="7"/>
      <c r="J76" s="7"/>
      <c r="K76" s="7"/>
      <c r="L76" s="8"/>
      <c r="M76" s="8"/>
      <c r="N76" s="31"/>
      <c r="O76" s="32"/>
      <c r="P76" s="6">
        <v>24</v>
      </c>
      <c r="Q76" s="7"/>
      <c r="R76" s="7"/>
      <c r="S76" s="7"/>
      <c r="T76" s="7"/>
      <c r="U76" s="7"/>
      <c r="V76" s="7"/>
      <c r="W76" s="7"/>
      <c r="X76" s="7"/>
      <c r="Y76" s="7"/>
      <c r="Z76" s="8"/>
      <c r="AA76" s="8"/>
      <c r="AB76" s="31"/>
      <c r="AC76" s="32"/>
      <c r="AD76" s="6">
        <v>24</v>
      </c>
      <c r="AE76" s="7"/>
      <c r="AF76" s="7"/>
      <c r="AG76" s="7"/>
      <c r="AH76" s="7"/>
      <c r="AI76" s="7"/>
      <c r="AJ76" s="7"/>
      <c r="AK76" s="7"/>
      <c r="AL76" s="7"/>
      <c r="AM76" s="7"/>
      <c r="AN76" s="8"/>
      <c r="AO76" s="8"/>
      <c r="AP76" s="31"/>
    </row>
    <row r="77" spans="1:42" ht="15.75">
      <c r="A77" s="32"/>
      <c r="B77" s="6">
        <v>25</v>
      </c>
      <c r="C77" s="7"/>
      <c r="D77" s="7"/>
      <c r="E77" s="7"/>
      <c r="F77" s="7"/>
      <c r="G77" s="7"/>
      <c r="H77" s="7"/>
      <c r="I77" s="7"/>
      <c r="J77" s="7"/>
      <c r="K77" s="7"/>
      <c r="L77" s="8"/>
      <c r="M77" s="8"/>
      <c r="N77" s="31"/>
      <c r="O77" s="32"/>
      <c r="P77" s="6">
        <v>25</v>
      </c>
      <c r="Q77" s="7"/>
      <c r="R77" s="7"/>
      <c r="S77" s="7"/>
      <c r="T77" s="7"/>
      <c r="U77" s="7"/>
      <c r="V77" s="7"/>
      <c r="W77" s="7"/>
      <c r="X77" s="7"/>
      <c r="Y77" s="7"/>
      <c r="Z77" s="8"/>
      <c r="AA77" s="8"/>
      <c r="AB77" s="31"/>
      <c r="AC77" s="32"/>
      <c r="AD77" s="6">
        <v>25</v>
      </c>
      <c r="AE77" s="7"/>
      <c r="AF77" s="7"/>
      <c r="AG77" s="7"/>
      <c r="AH77" s="7"/>
      <c r="AI77" s="7"/>
      <c r="AJ77" s="7"/>
      <c r="AK77" s="7"/>
      <c r="AL77" s="7"/>
      <c r="AM77" s="7"/>
      <c r="AN77" s="8"/>
      <c r="AO77" s="8"/>
      <c r="AP77" s="31"/>
    </row>
    <row r="78" spans="1:42" ht="15.75">
      <c r="A78" s="32"/>
      <c r="B78" s="6">
        <v>26</v>
      </c>
      <c r="C78" s="7"/>
      <c r="D78" s="7"/>
      <c r="E78" s="7"/>
      <c r="F78" s="7"/>
      <c r="G78" s="7"/>
      <c r="H78" s="7"/>
      <c r="I78" s="7"/>
      <c r="J78" s="7"/>
      <c r="K78" s="7"/>
      <c r="L78" s="8"/>
      <c r="M78" s="8"/>
      <c r="N78" s="31"/>
      <c r="O78" s="32"/>
      <c r="P78" s="6">
        <v>26</v>
      </c>
      <c r="Q78" s="7"/>
      <c r="R78" s="7"/>
      <c r="S78" s="7"/>
      <c r="T78" s="7"/>
      <c r="U78" s="7"/>
      <c r="V78" s="7"/>
      <c r="W78" s="7"/>
      <c r="X78" s="7"/>
      <c r="Y78" s="7"/>
      <c r="Z78" s="8"/>
      <c r="AA78" s="8"/>
      <c r="AB78" s="31"/>
      <c r="AC78" s="32"/>
      <c r="AD78" s="6">
        <v>26</v>
      </c>
      <c r="AE78" s="7"/>
      <c r="AF78" s="7"/>
      <c r="AG78" s="7"/>
      <c r="AH78" s="7"/>
      <c r="AI78" s="7"/>
      <c r="AJ78" s="7"/>
      <c r="AK78" s="7"/>
      <c r="AL78" s="7"/>
      <c r="AM78" s="7"/>
      <c r="AN78" s="8"/>
      <c r="AO78" s="8"/>
      <c r="AP78" s="31"/>
    </row>
    <row r="79" spans="1:42" ht="15.75">
      <c r="A79" s="32"/>
      <c r="B79" s="6">
        <v>27</v>
      </c>
      <c r="C79" s="7"/>
      <c r="D79" s="7"/>
      <c r="E79" s="7"/>
      <c r="F79" s="7"/>
      <c r="G79" s="7"/>
      <c r="H79" s="7"/>
      <c r="I79" s="7"/>
      <c r="J79" s="7"/>
      <c r="K79" s="7"/>
      <c r="L79" s="8"/>
      <c r="M79" s="8"/>
      <c r="N79" s="31"/>
      <c r="O79" s="32"/>
      <c r="P79" s="6">
        <v>27</v>
      </c>
      <c r="Q79" s="7"/>
      <c r="R79" s="7"/>
      <c r="S79" s="7"/>
      <c r="T79" s="7"/>
      <c r="U79" s="7"/>
      <c r="V79" s="7"/>
      <c r="W79" s="7"/>
      <c r="X79" s="7"/>
      <c r="Y79" s="7"/>
      <c r="Z79" s="8"/>
      <c r="AA79" s="8"/>
      <c r="AB79" s="31"/>
      <c r="AC79" s="32"/>
      <c r="AD79" s="6">
        <v>27</v>
      </c>
      <c r="AE79" s="7"/>
      <c r="AF79" s="7"/>
      <c r="AG79" s="7"/>
      <c r="AH79" s="7"/>
      <c r="AI79" s="7"/>
      <c r="AJ79" s="7"/>
      <c r="AK79" s="7"/>
      <c r="AL79" s="7"/>
      <c r="AM79" s="7"/>
      <c r="AN79" s="8"/>
      <c r="AO79" s="8"/>
      <c r="AP79" s="31"/>
    </row>
    <row r="80" spans="1:42" ht="15.75">
      <c r="A80" s="32"/>
      <c r="B80" s="6">
        <v>28</v>
      </c>
      <c r="C80" s="7"/>
      <c r="D80" s="7"/>
      <c r="E80" s="7"/>
      <c r="F80" s="7"/>
      <c r="G80" s="7"/>
      <c r="H80" s="7"/>
      <c r="I80" s="7"/>
      <c r="J80" s="7"/>
      <c r="K80" s="7"/>
      <c r="L80" s="8"/>
      <c r="M80" s="8"/>
      <c r="N80" s="31"/>
      <c r="O80" s="32"/>
      <c r="P80" s="6">
        <v>28</v>
      </c>
      <c r="Q80" s="7"/>
      <c r="R80" s="7"/>
      <c r="S80" s="7"/>
      <c r="T80" s="7"/>
      <c r="U80" s="7"/>
      <c r="V80" s="7"/>
      <c r="W80" s="7"/>
      <c r="X80" s="7"/>
      <c r="Y80" s="7"/>
      <c r="Z80" s="8"/>
      <c r="AA80" s="8"/>
      <c r="AB80" s="31"/>
      <c r="AC80" s="32"/>
      <c r="AD80" s="6">
        <v>28</v>
      </c>
      <c r="AE80" s="7"/>
      <c r="AF80" s="7"/>
      <c r="AG80" s="7"/>
      <c r="AH80" s="7"/>
      <c r="AI80" s="7"/>
      <c r="AJ80" s="7"/>
      <c r="AK80" s="7"/>
      <c r="AL80" s="7"/>
      <c r="AM80" s="7"/>
      <c r="AN80" s="8"/>
      <c r="AO80" s="8"/>
      <c r="AP80" s="31"/>
    </row>
    <row r="81" spans="1:42" ht="15.75">
      <c r="A81" s="32"/>
      <c r="B81" s="6">
        <v>29</v>
      </c>
      <c r="C81" s="7"/>
      <c r="D81" s="9" t="s">
        <v>16</v>
      </c>
      <c r="E81" s="7"/>
      <c r="F81" s="7"/>
      <c r="G81" s="7"/>
      <c r="H81" s="7"/>
      <c r="I81" s="7"/>
      <c r="J81" s="7"/>
      <c r="K81" s="7"/>
      <c r="L81" s="8"/>
      <c r="M81" s="8"/>
      <c r="N81" s="31"/>
      <c r="O81" s="32"/>
      <c r="P81" s="6">
        <v>29</v>
      </c>
      <c r="Q81" s="7"/>
      <c r="R81" s="9" t="s">
        <v>16</v>
      </c>
      <c r="S81" s="7"/>
      <c r="T81" s="7"/>
      <c r="U81" s="7"/>
      <c r="V81" s="7"/>
      <c r="W81" s="7"/>
      <c r="X81" s="7"/>
      <c r="Y81" s="7"/>
      <c r="Z81" s="8"/>
      <c r="AA81" s="8"/>
      <c r="AB81" s="31"/>
      <c r="AC81" s="32"/>
      <c r="AD81" s="6">
        <v>29</v>
      </c>
      <c r="AE81" s="7"/>
      <c r="AF81" s="9" t="s">
        <v>16</v>
      </c>
      <c r="AG81" s="7"/>
      <c r="AH81" s="7"/>
      <c r="AI81" s="7"/>
      <c r="AJ81" s="7"/>
      <c r="AK81" s="7"/>
      <c r="AL81" s="7"/>
      <c r="AM81" s="7"/>
      <c r="AN81" s="8"/>
      <c r="AO81" s="8"/>
      <c r="AP81" s="31"/>
    </row>
    <row r="82" spans="1:42" ht="15.75">
      <c r="A82" s="32"/>
      <c r="B82" s="6">
        <v>30</v>
      </c>
      <c r="C82" s="7"/>
      <c r="D82" s="9" t="s">
        <v>16</v>
      </c>
      <c r="E82" s="7"/>
      <c r="F82" s="7"/>
      <c r="G82" s="7"/>
      <c r="H82" s="7"/>
      <c r="I82" s="7"/>
      <c r="J82" s="7"/>
      <c r="K82" s="7"/>
      <c r="L82" s="8"/>
      <c r="M82" s="8"/>
      <c r="N82" s="31"/>
      <c r="O82" s="32"/>
      <c r="P82" s="6">
        <v>30</v>
      </c>
      <c r="Q82" s="7"/>
      <c r="R82" s="9" t="s">
        <v>16</v>
      </c>
      <c r="S82" s="7"/>
      <c r="T82" s="7"/>
      <c r="U82" s="7"/>
      <c r="V82" s="7"/>
      <c r="W82" s="7"/>
      <c r="X82" s="7"/>
      <c r="Y82" s="7"/>
      <c r="Z82" s="8"/>
      <c r="AA82" s="8"/>
      <c r="AB82" s="31"/>
      <c r="AC82" s="32"/>
      <c r="AD82" s="6">
        <v>30</v>
      </c>
      <c r="AE82" s="7"/>
      <c r="AF82" s="9" t="s">
        <v>16</v>
      </c>
      <c r="AG82" s="7"/>
      <c r="AH82" s="7"/>
      <c r="AI82" s="7"/>
      <c r="AJ82" s="7"/>
      <c r="AK82" s="7"/>
      <c r="AL82" s="7"/>
      <c r="AM82" s="7"/>
      <c r="AN82" s="8"/>
      <c r="AO82" s="8"/>
      <c r="AP82" s="31"/>
    </row>
    <row r="83" spans="1:42" ht="15.75">
      <c r="A83" s="32"/>
      <c r="B83" s="6">
        <v>31</v>
      </c>
      <c r="C83" s="7"/>
      <c r="D83" s="9" t="s">
        <v>16</v>
      </c>
      <c r="E83" s="7"/>
      <c r="F83" s="9" t="s">
        <v>16</v>
      </c>
      <c r="G83" s="7"/>
      <c r="H83" s="10"/>
      <c r="I83" s="7"/>
      <c r="J83" s="7"/>
      <c r="K83" s="10" t="s">
        <v>16</v>
      </c>
      <c r="L83" s="8"/>
      <c r="M83" s="10" t="s">
        <v>16</v>
      </c>
      <c r="N83" s="31"/>
      <c r="O83" s="32"/>
      <c r="P83" s="6">
        <v>31</v>
      </c>
      <c r="Q83" s="7"/>
      <c r="R83" s="9" t="s">
        <v>16</v>
      </c>
      <c r="S83" s="7"/>
      <c r="T83" s="9" t="s">
        <v>16</v>
      </c>
      <c r="U83" s="7"/>
      <c r="V83" s="10"/>
      <c r="W83" s="7"/>
      <c r="X83" s="7"/>
      <c r="Y83" s="10" t="s">
        <v>16</v>
      </c>
      <c r="Z83" s="8"/>
      <c r="AA83" s="10" t="s">
        <v>16</v>
      </c>
      <c r="AB83" s="31"/>
      <c r="AC83" s="32"/>
      <c r="AD83" s="6">
        <v>31</v>
      </c>
      <c r="AE83" s="7"/>
      <c r="AF83" s="9" t="s">
        <v>16</v>
      </c>
      <c r="AG83" s="7"/>
      <c r="AH83" s="9" t="s">
        <v>16</v>
      </c>
      <c r="AI83" s="7"/>
      <c r="AJ83" s="10"/>
      <c r="AK83" s="7"/>
      <c r="AL83" s="7"/>
      <c r="AM83" s="10" t="s">
        <v>16</v>
      </c>
      <c r="AN83" s="8"/>
      <c r="AO83" s="10" t="s">
        <v>16</v>
      </c>
      <c r="AP83" s="31"/>
    </row>
    <row r="84" spans="1:42" ht="15.75">
      <c r="A84" s="48" t="s">
        <v>17</v>
      </c>
      <c r="B84" s="33"/>
      <c r="C84" s="34">
        <f aca="true" t="shared" si="25" ref="C84:H84">SUM(C53:C83)</f>
        <v>0</v>
      </c>
      <c r="D84" s="34">
        <f t="shared" si="25"/>
        <v>0</v>
      </c>
      <c r="E84" s="34">
        <f t="shared" si="25"/>
        <v>0</v>
      </c>
      <c r="F84" s="34">
        <f t="shared" si="25"/>
        <v>0</v>
      </c>
      <c r="G84" s="34">
        <f t="shared" si="25"/>
        <v>0</v>
      </c>
      <c r="H84" s="34">
        <f t="shared" si="25"/>
        <v>0</v>
      </c>
      <c r="I84" s="34">
        <f aca="true" t="shared" si="26" ref="I84:N84">SUM(I53:I83)</f>
        <v>0</v>
      </c>
      <c r="J84" s="34">
        <f t="shared" si="26"/>
        <v>0</v>
      </c>
      <c r="K84" s="34">
        <f t="shared" si="26"/>
        <v>0</v>
      </c>
      <c r="L84" s="34">
        <f t="shared" si="26"/>
        <v>0</v>
      </c>
      <c r="M84" s="34">
        <f t="shared" si="26"/>
        <v>0</v>
      </c>
      <c r="N84" s="34">
        <f t="shared" si="26"/>
        <v>0</v>
      </c>
      <c r="O84" s="32" t="s">
        <v>17</v>
      </c>
      <c r="P84" s="33"/>
      <c r="Q84" s="34">
        <f aca="true" t="shared" si="27" ref="Q84:AB84">SUM(Q53:Q83)</f>
        <v>0</v>
      </c>
      <c r="R84" s="34">
        <f t="shared" si="27"/>
        <v>0</v>
      </c>
      <c r="S84" s="34">
        <f t="shared" si="27"/>
        <v>0</v>
      </c>
      <c r="T84" s="34">
        <f t="shared" si="27"/>
        <v>0</v>
      </c>
      <c r="U84" s="34">
        <f t="shared" si="27"/>
        <v>0</v>
      </c>
      <c r="V84" s="34">
        <f t="shared" si="27"/>
        <v>0</v>
      </c>
      <c r="W84" s="34">
        <f t="shared" si="27"/>
        <v>0</v>
      </c>
      <c r="X84" s="34">
        <f t="shared" si="27"/>
        <v>0</v>
      </c>
      <c r="Y84" s="34">
        <f t="shared" si="27"/>
        <v>0</v>
      </c>
      <c r="Z84" s="34">
        <f t="shared" si="27"/>
        <v>0</v>
      </c>
      <c r="AA84" s="34">
        <f t="shared" si="27"/>
        <v>0</v>
      </c>
      <c r="AB84" s="34">
        <f t="shared" si="27"/>
        <v>0</v>
      </c>
      <c r="AC84" s="32" t="s">
        <v>17</v>
      </c>
      <c r="AD84" s="33"/>
      <c r="AE84" s="34">
        <f aca="true" t="shared" si="28" ref="AE84:AP84">SUM(AE53:AE83)</f>
        <v>0</v>
      </c>
      <c r="AF84" s="34">
        <f t="shared" si="28"/>
        <v>0</v>
      </c>
      <c r="AG84" s="34">
        <f t="shared" si="28"/>
        <v>0</v>
      </c>
      <c r="AH84" s="34">
        <f t="shared" si="28"/>
        <v>0</v>
      </c>
      <c r="AI84" s="34">
        <f t="shared" si="28"/>
        <v>0</v>
      </c>
      <c r="AJ84" s="34">
        <f t="shared" si="28"/>
        <v>0</v>
      </c>
      <c r="AK84" s="34">
        <f t="shared" si="28"/>
        <v>0</v>
      </c>
      <c r="AL84" s="34">
        <f t="shared" si="28"/>
        <v>0</v>
      </c>
      <c r="AM84" s="34">
        <f t="shared" si="28"/>
        <v>0</v>
      </c>
      <c r="AN84" s="34">
        <f t="shared" si="28"/>
        <v>0</v>
      </c>
      <c r="AO84" s="34">
        <f t="shared" si="28"/>
        <v>0</v>
      </c>
      <c r="AP84" s="34">
        <f t="shared" si="28"/>
        <v>0</v>
      </c>
    </row>
    <row r="85" spans="1:42" ht="15.75">
      <c r="A85" s="48" t="s">
        <v>18</v>
      </c>
      <c r="B85" s="33"/>
      <c r="C85" s="36">
        <f>C84*1.98</f>
        <v>0</v>
      </c>
      <c r="D85" s="36">
        <f aca="true" t="shared" si="29" ref="D85:N85">D84*1.98</f>
        <v>0</v>
      </c>
      <c r="E85" s="36">
        <f t="shared" si="29"/>
        <v>0</v>
      </c>
      <c r="F85" s="36">
        <f t="shared" si="29"/>
        <v>0</v>
      </c>
      <c r="G85" s="36">
        <f t="shared" si="29"/>
        <v>0</v>
      </c>
      <c r="H85" s="36">
        <f>H84*1.98</f>
        <v>0</v>
      </c>
      <c r="I85" s="36">
        <f t="shared" si="29"/>
        <v>0</v>
      </c>
      <c r="J85" s="36">
        <f t="shared" si="29"/>
        <v>0</v>
      </c>
      <c r="K85" s="36">
        <f t="shared" si="29"/>
        <v>0</v>
      </c>
      <c r="L85" s="36">
        <f t="shared" si="29"/>
        <v>0</v>
      </c>
      <c r="M85" s="36">
        <f t="shared" si="29"/>
        <v>0</v>
      </c>
      <c r="N85" s="36">
        <f t="shared" si="29"/>
        <v>0</v>
      </c>
      <c r="O85" s="32" t="s">
        <v>18</v>
      </c>
      <c r="P85" s="33"/>
      <c r="Q85" s="36">
        <f aca="true" t="shared" si="30" ref="Q85:AB85">Q84*1.98</f>
        <v>0</v>
      </c>
      <c r="R85" s="36">
        <f t="shared" si="30"/>
        <v>0</v>
      </c>
      <c r="S85" s="36">
        <f t="shared" si="30"/>
        <v>0</v>
      </c>
      <c r="T85" s="36">
        <f t="shared" si="30"/>
        <v>0</v>
      </c>
      <c r="U85" s="36">
        <f t="shared" si="30"/>
        <v>0</v>
      </c>
      <c r="V85" s="36">
        <f t="shared" si="30"/>
        <v>0</v>
      </c>
      <c r="W85" s="36">
        <f t="shared" si="30"/>
        <v>0</v>
      </c>
      <c r="X85" s="36">
        <f t="shared" si="30"/>
        <v>0</v>
      </c>
      <c r="Y85" s="36">
        <f t="shared" si="30"/>
        <v>0</v>
      </c>
      <c r="Z85" s="36">
        <f t="shared" si="30"/>
        <v>0</v>
      </c>
      <c r="AA85" s="36">
        <f t="shared" si="30"/>
        <v>0</v>
      </c>
      <c r="AB85" s="36">
        <f t="shared" si="30"/>
        <v>0</v>
      </c>
      <c r="AC85" s="32" t="s">
        <v>18</v>
      </c>
      <c r="AD85" s="33"/>
      <c r="AE85" s="36">
        <f aca="true" t="shared" si="31" ref="AE85:AP85">AE84*1.98</f>
        <v>0</v>
      </c>
      <c r="AF85" s="36">
        <f t="shared" si="31"/>
        <v>0</v>
      </c>
      <c r="AG85" s="36">
        <f t="shared" si="31"/>
        <v>0</v>
      </c>
      <c r="AH85" s="36">
        <f t="shared" si="31"/>
        <v>0</v>
      </c>
      <c r="AI85" s="36">
        <f t="shared" si="31"/>
        <v>0</v>
      </c>
      <c r="AJ85" s="36">
        <f t="shared" si="31"/>
        <v>0</v>
      </c>
      <c r="AK85" s="36">
        <f t="shared" si="31"/>
        <v>0</v>
      </c>
      <c r="AL85" s="36">
        <f t="shared" si="31"/>
        <v>0</v>
      </c>
      <c r="AM85" s="36">
        <f t="shared" si="31"/>
        <v>0</v>
      </c>
      <c r="AN85" s="36">
        <f t="shared" si="31"/>
        <v>0</v>
      </c>
      <c r="AO85" s="36">
        <f t="shared" si="31"/>
        <v>0</v>
      </c>
      <c r="AP85" s="36">
        <f t="shared" si="31"/>
        <v>0</v>
      </c>
    </row>
    <row r="86" spans="1:42" ht="15.75">
      <c r="A86" s="34"/>
      <c r="B86" s="33"/>
      <c r="C86" s="34">
        <f>IF('2005_Courtland_Canal'!C19&gt;0,C85+'2005_Courtland_Canal'!L19+'2005_Courtland_Canal'!E19,0.001)</f>
        <v>0</v>
      </c>
      <c r="D86" s="34">
        <f>IF('2005_Courtland_Canal'!C20&gt;0,D85+'2005_Courtland_Canal'!L20+'2005_Courtland_Canal'!E20,0.001)</f>
        <v>0</v>
      </c>
      <c r="E86" s="34">
        <f>IF('2005_Courtland_Canal'!C21&gt;0,E85+'2005_Courtland_Canal'!L21+'2005_Courtland_Canal'!E21,0.001)</f>
        <v>0</v>
      </c>
      <c r="F86" s="34">
        <f>IF('2005_Courtland_Canal'!C22&gt;0,'2005_Courtland_Canal'!L22+F85+'2005_Courtland_Canal'!E22,0.001)</f>
        <v>0</v>
      </c>
      <c r="G86" s="34">
        <f>IF('2005_Courtland_Canal'!C23&gt;0,'2005_Courtland_Canal'!L23+G85+'2005_Courtland_Canal'!E23,0.001)</f>
        <v>0</v>
      </c>
      <c r="H86" s="34">
        <f>IF('2005_Courtland_Canal'!C24&gt;0,'2005_Courtland_Canal'!L24+H85+'2005_Courtland_Canal'!E24,0.001)</f>
        <v>0</v>
      </c>
      <c r="I86" s="34">
        <f>IF('2005_Courtland_Canal'!C25&gt;0,'2005_Courtland_Canal'!L25+I85+'2005_Courtland_Canal'!E25,0.001)</f>
        <v>0</v>
      </c>
      <c r="J86" s="34">
        <f>IF('2005_Courtland_Canal'!C26&gt;0,'2005_Courtland_Canal'!L26+J85+'2005_Courtland_Canal'!E26,0.001)</f>
        <v>0</v>
      </c>
      <c r="K86" s="34">
        <f>IF('2005_Courtland_Canal'!C27&gt;0,'2005_Courtland_Canal'!L27+K85+'2005_Courtland_Canal'!E27,0.001)</f>
        <v>0</v>
      </c>
      <c r="L86" s="34">
        <f>IF('2005_Courtland_Canal'!C28&gt;0,'2005_Courtland_Canal'!L28+L85+'2005_Courtland_Canal'!E28,0.001)</f>
        <v>0</v>
      </c>
      <c r="M86" s="34">
        <f>IF('2005_Courtland_Canal'!C29&gt;0,'2005_Courtland_Canal'!L29+M85+'2005_Courtland_Canal'!E29,0.001)</f>
        <v>0</v>
      </c>
      <c r="N86" s="34">
        <f>IF('2005_Courtland_Canal'!C30&gt;0,'2005_Courtland_Canal'!L30+N85+'2005_Courtland_Canal'!E30,0.001)</f>
        <v>0</v>
      </c>
      <c r="O86" s="34" t="s">
        <v>134</v>
      </c>
      <c r="P86" s="33"/>
      <c r="Q86" s="34">
        <f>SUM(Q85:AB85)</f>
        <v>0</v>
      </c>
      <c r="R86" s="34">
        <f>IF('2005_Courtland_Canal'!C20&gt;0,'2005_Courtland_Canal'!M20+R85+((AF85)/('2005_Courtland_Canal'!C20-'2005_Courtland_Canal'!D20))*'2005_Courtland_Canal'!N20,0.0011)</f>
        <v>0</v>
      </c>
      <c r="S86" s="34">
        <f>IF('2005_Courtland_Canal'!C21&gt;0,'2005_Courtland_Canal'!M21+S85+((AG85)/('2005_Courtland_Canal'!C21-'2005_Courtland_Canal'!D21))*'2005_Courtland_Canal'!N21,0.001)</f>
        <v>0</v>
      </c>
      <c r="T86" s="34">
        <f>IF('2005_Courtland_Canal'!C22&gt;0,'2005_Courtland_Canal'!M22+T85+((AH85)/('2005_Courtland_Canal'!C22-'2005_Courtland_Canal'!D22))*'2005_Courtland_Canal'!N22,0.001)</f>
        <v>0</v>
      </c>
      <c r="U86" s="34">
        <f>IF('2005_Courtland_Canal'!C23&gt;0,'2005_Courtland_Canal'!M23+U85+((AI85)/('2005_Courtland_Canal'!C23-'2005_Courtland_Canal'!D23))*'2005_Courtland_Canal'!N23,0.001)</f>
        <v>0</v>
      </c>
      <c r="V86" s="34">
        <f>IF('2005_Courtland_Canal'!C24&gt;0,'2005_Courtland_Canal'!M24+V85+((AJ85)/('2005_Courtland_Canal'!C24-'2005_Courtland_Canal'!D24))*'2005_Courtland_Canal'!N24,0.001)</f>
        <v>66</v>
      </c>
      <c r="W86" s="34">
        <f>IF('2005_Courtland_Canal'!C25&gt;0,'2005_Courtland_Canal'!M25+W85+((AK85)/('2005_Courtland_Canal'!C25-'2005_Courtland_Canal'!D25))*'2005_Courtland_Canal'!N25,0.001)</f>
        <v>328</v>
      </c>
      <c r="X86" s="34">
        <f>IF('2005_Courtland_Canal'!C26&gt;0,'2005_Courtland_Canal'!M26+X85+((AL85)/('2005_Courtland_Canal'!C26-'2005_Courtland_Canal'!D26))*'2005_Courtland_Canal'!N26,0.001)</f>
        <v>21</v>
      </c>
      <c r="Y86" s="34">
        <f>IF('2005_Courtland_Canal'!C27&gt;0,'2005_Courtland_Canal'!M27+Y85+((AM85)/('2005_Courtland_Canal'!C27-'2005_Courtland_Canal'!D27))*'2005_Courtland_Canal'!N27,0.001)</f>
        <v>0</v>
      </c>
      <c r="Z86" s="34">
        <f>IF('2005_Courtland_Canal'!C28&gt;0,'2005_Courtland_Canal'!M28+Z85+((AN85)/('2005_Courtland_Canal'!C28-'2005_Courtland_Canal'!D28))*'2005_Courtland_Canal'!N28,0.001)</f>
        <v>0</v>
      </c>
      <c r="AA86" s="34">
        <f>IF('2005_Courtland_Canal'!C29&gt;0,'2005_Courtland_Canal'!M29+AA85+((AO85)/('2005_Courtland_Canal'!C29-'2005_Courtland_Canal'!D29))*'2005_Courtland_Canal'!N29,0.001)</f>
        <v>0</v>
      </c>
      <c r="AB86" s="34">
        <f>IF('2005_Courtland_Canal'!C30&gt;0,'2005_Courtland_Canal'!M30+AB85+((AP85)/('2005_Courtland_Canal'!C30-'2005_Courtland_Canal'!D30))*'2005_Courtland_Canal'!N30,0.001)</f>
        <v>0</v>
      </c>
      <c r="AC86" s="34"/>
      <c r="AD86" s="33"/>
      <c r="AE86" s="34"/>
      <c r="AF86" s="34"/>
      <c r="AG86" s="34"/>
      <c r="AH86" s="34"/>
      <c r="AI86" s="34"/>
      <c r="AJ86" s="34"/>
      <c r="AK86" s="34"/>
      <c r="AL86" s="34"/>
      <c r="AM86" s="34"/>
      <c r="AN86" s="34"/>
      <c r="AO86" s="34"/>
      <c r="AP86" s="34"/>
    </row>
    <row r="87" spans="1:42" ht="15.75">
      <c r="A87" s="48" t="s">
        <v>41</v>
      </c>
      <c r="B87" s="33" t="s">
        <v>40</v>
      </c>
      <c r="C87" s="34">
        <f>SUM(C86:N86)</f>
        <v>0</v>
      </c>
      <c r="D87" s="34"/>
      <c r="E87" s="34"/>
      <c r="I87" s="34"/>
      <c r="J87" s="34"/>
      <c r="K87" s="37"/>
      <c r="L87" s="38"/>
      <c r="M87" s="37"/>
      <c r="N87" s="35"/>
      <c r="O87" s="32" t="s">
        <v>42</v>
      </c>
      <c r="P87" s="33" t="s">
        <v>40</v>
      </c>
      <c r="Q87" s="34">
        <f>IF(Q88&gt;0,SUM(Q86:AB86),0)</f>
        <v>0</v>
      </c>
      <c r="R87" s="34"/>
      <c r="S87" s="34"/>
      <c r="T87" s="36"/>
      <c r="U87" s="34"/>
      <c r="V87" s="34"/>
      <c r="W87" s="34"/>
      <c r="X87" s="34"/>
      <c r="Y87" s="37"/>
      <c r="Z87" s="38"/>
      <c r="AA87" s="37"/>
      <c r="AB87" s="35"/>
      <c r="AC87" s="32" t="s">
        <v>61</v>
      </c>
      <c r="AD87" s="33" t="s">
        <v>40</v>
      </c>
      <c r="AE87" s="34">
        <f>SUM(AE85:AP85)</f>
        <v>0</v>
      </c>
      <c r="AF87" s="34"/>
      <c r="AG87" s="34"/>
      <c r="AH87" s="36"/>
      <c r="AI87" s="34"/>
      <c r="AJ87" s="34"/>
      <c r="AK87" s="34"/>
      <c r="AL87" s="34"/>
      <c r="AM87" s="37"/>
      <c r="AN87" s="38"/>
      <c r="AO87" s="37"/>
      <c r="AP87" s="35"/>
    </row>
    <row r="88" spans="1:42" ht="16.5" thickBot="1">
      <c r="A88" s="50">
        <v>2004</v>
      </c>
      <c r="B88" s="15"/>
      <c r="C88" s="15"/>
      <c r="D88" s="19"/>
      <c r="E88" s="15"/>
      <c r="F88" s="15"/>
      <c r="G88" s="19"/>
      <c r="H88" s="15"/>
      <c r="I88" s="15"/>
      <c r="J88" s="15"/>
      <c r="K88" s="18"/>
      <c r="L88" s="15"/>
      <c r="M88" s="18"/>
      <c r="N88" s="40"/>
      <c r="O88" s="39">
        <v>2004</v>
      </c>
      <c r="P88" s="15" t="s">
        <v>153</v>
      </c>
      <c r="Q88" s="34">
        <f>SUM(Q85:AB85)</f>
        <v>0</v>
      </c>
      <c r="R88" s="19"/>
      <c r="S88" s="15"/>
      <c r="T88" s="15"/>
      <c r="U88" s="19"/>
      <c r="V88" s="15"/>
      <c r="W88" s="15"/>
      <c r="X88" s="15"/>
      <c r="Y88" s="18"/>
      <c r="Z88" s="15"/>
      <c r="AA88" s="18"/>
      <c r="AB88" s="40"/>
      <c r="AC88" s="39">
        <v>2004</v>
      </c>
      <c r="AD88" s="15"/>
      <c r="AE88" s="15"/>
      <c r="AF88" s="19"/>
      <c r="AG88" s="15"/>
      <c r="AH88" s="15"/>
      <c r="AI88" s="19"/>
      <c r="AJ88" s="15"/>
      <c r="AK88" s="15"/>
      <c r="AL88" s="15"/>
      <c r="AM88" s="18"/>
      <c r="AN88" s="15"/>
      <c r="AO88" s="18"/>
      <c r="AP88" s="40"/>
    </row>
    <row r="89" spans="3:5" ht="12.75">
      <c r="C89" t="s">
        <v>41</v>
      </c>
      <c r="D89" t="s">
        <v>42</v>
      </c>
      <c r="E89" t="s">
        <v>61</v>
      </c>
    </row>
    <row r="90" spans="1:4" ht="18">
      <c r="A90" s="49" t="s">
        <v>43</v>
      </c>
      <c r="C90" s="47">
        <f>IF(C87+Q87=0,0,C87/(C87+Q87))</f>
        <v>0</v>
      </c>
      <c r="D90" s="47">
        <f>IF(C90&gt;0,1-C90,0)</f>
        <v>0</v>
      </c>
    </row>
    <row r="91" spans="1:6" ht="12.75">
      <c r="A91" s="57" t="s">
        <v>60</v>
      </c>
      <c r="C91">
        <f>ROUND(E91*C90,-1)</f>
        <v>0</v>
      </c>
      <c r="D91">
        <f>ROUND(E91*D90,-1)</f>
        <v>0</v>
      </c>
      <c r="E91" s="62">
        <f>Summary!G4</f>
        <v>17504</v>
      </c>
      <c r="F91" t="s">
        <v>148</v>
      </c>
    </row>
  </sheetData>
  <mergeCells count="1">
    <mergeCell ref="E29:L2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U40"/>
  <sheetViews>
    <sheetView showOutlineSymbols="0" zoomScale="65" zoomScaleNormal="65" workbookViewId="0" topLeftCell="A1">
      <selection activeCell="M19" sqref="M19"/>
    </sheetView>
  </sheetViews>
  <sheetFormatPr defaultColWidth="9.140625" defaultRowHeight="12.75"/>
  <cols>
    <col min="1" max="1" width="12.421875" style="59" customWidth="1"/>
    <col min="2" max="2" width="26.57421875" style="59" customWidth="1"/>
    <col min="3" max="4" width="13.7109375" style="59" customWidth="1"/>
    <col min="5" max="5" width="15.28125" style="59" bestFit="1" customWidth="1"/>
    <col min="6" max="20" width="13.7109375" style="59" customWidth="1"/>
    <col min="21" max="21" width="1.28515625" style="59" customWidth="1"/>
    <col min="22" max="16384" width="12.421875" style="59" customWidth="1"/>
  </cols>
  <sheetData>
    <row r="1" spans="1:20" ht="15">
      <c r="A1" s="64"/>
      <c r="B1" s="64"/>
      <c r="C1" s="64"/>
      <c r="D1" s="64"/>
      <c r="E1" s="64"/>
      <c r="F1" s="64"/>
      <c r="G1" s="64"/>
      <c r="H1" s="64"/>
      <c r="I1" s="64"/>
      <c r="J1" s="64"/>
      <c r="K1" s="64"/>
      <c r="L1" s="64"/>
      <c r="M1" s="64"/>
      <c r="N1" s="64"/>
      <c r="O1" s="64"/>
      <c r="P1" s="64"/>
      <c r="Q1" s="64"/>
      <c r="R1" s="64"/>
      <c r="S1" s="64"/>
      <c r="T1" s="64"/>
    </row>
    <row r="2" spans="1:20" ht="15.75">
      <c r="A2" s="64"/>
      <c r="B2" s="64"/>
      <c r="C2" s="64"/>
      <c r="D2" s="64"/>
      <c r="E2" s="64"/>
      <c r="F2" s="64"/>
      <c r="G2" s="64"/>
      <c r="H2" s="64"/>
      <c r="I2" s="64"/>
      <c r="J2" s="64"/>
      <c r="K2" s="64"/>
      <c r="L2" s="64"/>
      <c r="M2" s="64"/>
      <c r="N2" s="64"/>
      <c r="O2" s="64"/>
      <c r="P2" s="64"/>
      <c r="Q2" s="64"/>
      <c r="R2" s="64"/>
      <c r="S2" s="65" t="s">
        <v>140</v>
      </c>
      <c r="T2" s="64"/>
    </row>
    <row r="3" spans="1:20" ht="15">
      <c r="A3" s="64"/>
      <c r="B3" s="64" t="s">
        <v>66</v>
      </c>
      <c r="C3" s="66"/>
      <c r="D3" s="66"/>
      <c r="E3" s="66"/>
      <c r="F3" s="66"/>
      <c r="G3" s="66"/>
      <c r="H3" s="66"/>
      <c r="I3" s="66"/>
      <c r="J3" s="66"/>
      <c r="K3" s="66"/>
      <c r="L3" s="66"/>
      <c r="M3" s="66"/>
      <c r="N3" s="66"/>
      <c r="O3" s="66"/>
      <c r="P3" s="66"/>
      <c r="Q3" s="66"/>
      <c r="R3" s="66"/>
      <c r="S3" s="66"/>
      <c r="T3" s="66"/>
    </row>
    <row r="4" spans="1:21" ht="15">
      <c r="A4" s="64"/>
      <c r="B4" s="64"/>
      <c r="C4" s="64"/>
      <c r="D4" s="64"/>
      <c r="E4" s="64"/>
      <c r="F4" s="64"/>
      <c r="G4" s="64"/>
      <c r="H4" s="64"/>
      <c r="I4" s="64"/>
      <c r="J4" s="64"/>
      <c r="K4" s="64"/>
      <c r="L4" s="64"/>
      <c r="M4" s="64"/>
      <c r="N4" s="64"/>
      <c r="O4" s="64"/>
      <c r="P4" s="64"/>
      <c r="Q4" s="64"/>
      <c r="R4" s="64"/>
      <c r="S4" s="64"/>
      <c r="T4" s="64"/>
      <c r="U4" s="60"/>
    </row>
    <row r="5" spans="1:21" ht="41.25">
      <c r="A5" s="64"/>
      <c r="B5" s="64"/>
      <c r="C5" s="64"/>
      <c r="D5" s="64"/>
      <c r="E5" s="64"/>
      <c r="F5" s="64"/>
      <c r="G5" s="64"/>
      <c r="H5" s="64"/>
      <c r="I5" s="64"/>
      <c r="J5" s="64"/>
      <c r="K5" s="67" t="s">
        <v>67</v>
      </c>
      <c r="L5" s="64"/>
      <c r="M5" s="64"/>
      <c r="N5" s="64"/>
      <c r="O5" s="68"/>
      <c r="P5" s="64"/>
      <c r="Q5" s="68">
        <v>2004</v>
      </c>
      <c r="R5" s="64" t="s">
        <v>66</v>
      </c>
      <c r="S5" s="64"/>
      <c r="T5" s="64"/>
      <c r="U5" s="60"/>
    </row>
    <row r="6" spans="1:21" ht="15">
      <c r="A6" s="64"/>
      <c r="B6" s="64"/>
      <c r="C6" s="64"/>
      <c r="D6" s="64"/>
      <c r="E6" s="64"/>
      <c r="F6" s="64"/>
      <c r="G6" s="64"/>
      <c r="H6" s="64"/>
      <c r="I6" s="64"/>
      <c r="J6" s="64"/>
      <c r="K6" s="64"/>
      <c r="L6" s="64"/>
      <c r="M6" s="64"/>
      <c r="N6" s="64"/>
      <c r="O6" s="64"/>
      <c r="P6" s="64"/>
      <c r="Q6" s="64"/>
      <c r="R6" s="64"/>
      <c r="S6" s="64"/>
      <c r="T6" s="64"/>
      <c r="U6" s="60"/>
    </row>
    <row r="7" spans="1:21" ht="30">
      <c r="A7" s="64"/>
      <c r="B7" s="69">
        <v>1</v>
      </c>
      <c r="C7" s="69">
        <v>2</v>
      </c>
      <c r="D7" s="69">
        <v>3</v>
      </c>
      <c r="E7" s="69">
        <v>4</v>
      </c>
      <c r="F7" s="69">
        <v>5</v>
      </c>
      <c r="G7" s="69">
        <v>6</v>
      </c>
      <c r="H7" s="69">
        <v>7</v>
      </c>
      <c r="I7" s="69">
        <v>8</v>
      </c>
      <c r="J7" s="69">
        <v>9</v>
      </c>
      <c r="K7" s="69">
        <v>10</v>
      </c>
      <c r="L7" s="69">
        <v>11</v>
      </c>
      <c r="M7" s="69">
        <v>12</v>
      </c>
      <c r="N7" s="69">
        <v>13</v>
      </c>
      <c r="O7" s="69">
        <v>14</v>
      </c>
      <c r="P7" s="69">
        <v>15</v>
      </c>
      <c r="Q7" s="69">
        <v>16</v>
      </c>
      <c r="R7" s="69">
        <v>17</v>
      </c>
      <c r="S7" s="69">
        <v>18</v>
      </c>
      <c r="T7" s="69">
        <v>19</v>
      </c>
      <c r="U7" s="60"/>
    </row>
    <row r="8" spans="1:21" ht="15">
      <c r="A8" s="64"/>
      <c r="B8" s="64"/>
      <c r="C8" s="70" t="s">
        <v>68</v>
      </c>
      <c r="D8" s="70" t="s">
        <v>68</v>
      </c>
      <c r="E8" s="70" t="s">
        <v>69</v>
      </c>
      <c r="F8" s="70" t="s">
        <v>70</v>
      </c>
      <c r="G8" s="70" t="s">
        <v>71</v>
      </c>
      <c r="H8" s="70" t="s">
        <v>69</v>
      </c>
      <c r="I8" s="70" t="s">
        <v>68</v>
      </c>
      <c r="J8" s="70" t="s">
        <v>72</v>
      </c>
      <c r="K8" s="70" t="s">
        <v>73</v>
      </c>
      <c r="L8" s="70" t="s">
        <v>74</v>
      </c>
      <c r="M8" s="70" t="s">
        <v>75</v>
      </c>
      <c r="N8" s="70" t="s">
        <v>76</v>
      </c>
      <c r="O8" s="70" t="s">
        <v>77</v>
      </c>
      <c r="P8" s="70" t="s">
        <v>78</v>
      </c>
      <c r="Q8" s="70" t="s">
        <v>79</v>
      </c>
      <c r="R8" s="70" t="s">
        <v>80</v>
      </c>
      <c r="S8" s="70" t="s">
        <v>81</v>
      </c>
      <c r="T8" s="70" t="s">
        <v>82</v>
      </c>
      <c r="U8" s="60"/>
    </row>
    <row r="9" spans="1:21" ht="30">
      <c r="A9" s="64"/>
      <c r="B9" s="68"/>
      <c r="C9" s="68"/>
      <c r="D9" s="68"/>
      <c r="E9" s="68"/>
      <c r="F9" s="68"/>
      <c r="G9" s="68"/>
      <c r="H9" s="68"/>
      <c r="I9" s="68"/>
      <c r="J9" s="68"/>
      <c r="K9" s="68"/>
      <c r="L9" s="68"/>
      <c r="M9" s="69"/>
      <c r="N9" s="71" t="s">
        <v>83</v>
      </c>
      <c r="O9" s="68"/>
      <c r="P9" s="68"/>
      <c r="Q9" s="68"/>
      <c r="R9" s="71" t="s">
        <v>21</v>
      </c>
      <c r="S9" s="68"/>
      <c r="T9" s="70" t="s">
        <v>84</v>
      </c>
      <c r="U9" s="60"/>
    </row>
    <row r="10" spans="1:21" ht="30">
      <c r="A10" s="64"/>
      <c r="B10" s="68"/>
      <c r="C10" s="68"/>
      <c r="D10" s="68"/>
      <c r="E10" s="68"/>
      <c r="F10" s="68"/>
      <c r="G10" s="68"/>
      <c r="H10" s="68"/>
      <c r="I10" s="68"/>
      <c r="J10" s="68"/>
      <c r="K10" s="68"/>
      <c r="L10" s="68"/>
      <c r="M10" s="69"/>
      <c r="N10" s="71" t="s">
        <v>85</v>
      </c>
      <c r="O10" s="68"/>
      <c r="P10" s="68"/>
      <c r="Q10" s="68"/>
      <c r="R10" s="71" t="s">
        <v>83</v>
      </c>
      <c r="S10" s="68"/>
      <c r="T10" s="69"/>
      <c r="U10" s="60"/>
    </row>
    <row r="11" spans="1:21" ht="30">
      <c r="A11" s="64"/>
      <c r="B11" s="68"/>
      <c r="C11" s="68"/>
      <c r="D11" s="68"/>
      <c r="E11" s="68"/>
      <c r="F11" s="68"/>
      <c r="G11" s="68"/>
      <c r="H11" s="68"/>
      <c r="I11" s="68"/>
      <c r="J11" s="68"/>
      <c r="K11" s="68"/>
      <c r="L11" s="68"/>
      <c r="M11" s="69" t="s">
        <v>86</v>
      </c>
      <c r="N11" s="71"/>
      <c r="O11" s="68" t="s">
        <v>87</v>
      </c>
      <c r="P11" s="68"/>
      <c r="Q11" s="68"/>
      <c r="R11" s="71" t="s">
        <v>88</v>
      </c>
      <c r="S11" s="68"/>
      <c r="T11" s="69" t="s">
        <v>89</v>
      </c>
      <c r="U11" s="60"/>
    </row>
    <row r="12" spans="1:21" ht="30">
      <c r="A12" s="64"/>
      <c r="B12" s="68"/>
      <c r="C12" s="68"/>
      <c r="D12" s="68"/>
      <c r="E12" s="69" t="s">
        <v>90</v>
      </c>
      <c r="F12" s="68"/>
      <c r="G12" s="68"/>
      <c r="H12" s="69" t="s">
        <v>91</v>
      </c>
      <c r="I12" s="72" t="s">
        <v>92</v>
      </c>
      <c r="J12" s="68"/>
      <c r="K12" s="68"/>
      <c r="L12" s="68"/>
      <c r="M12" s="69" t="s">
        <v>93</v>
      </c>
      <c r="N12" s="71"/>
      <c r="O12" s="68" t="s">
        <v>94</v>
      </c>
      <c r="P12" s="68"/>
      <c r="Q12" s="68"/>
      <c r="R12" s="71" t="s">
        <v>95</v>
      </c>
      <c r="S12" s="68"/>
      <c r="T12" s="69" t="s">
        <v>96</v>
      </c>
      <c r="U12" s="60"/>
    </row>
    <row r="13" spans="1:21" ht="30">
      <c r="A13" s="64"/>
      <c r="B13" s="68"/>
      <c r="C13" s="68"/>
      <c r="D13" s="68"/>
      <c r="E13" s="69" t="s">
        <v>97</v>
      </c>
      <c r="F13" s="69" t="s">
        <v>61</v>
      </c>
      <c r="G13" s="69" t="s">
        <v>61</v>
      </c>
      <c r="H13" s="69" t="s">
        <v>97</v>
      </c>
      <c r="I13" s="72" t="s">
        <v>98</v>
      </c>
      <c r="J13" s="69" t="s">
        <v>61</v>
      </c>
      <c r="K13" s="69" t="s">
        <v>61</v>
      </c>
      <c r="L13" s="68"/>
      <c r="M13" s="69" t="s">
        <v>99</v>
      </c>
      <c r="N13" s="71"/>
      <c r="O13" s="68" t="s">
        <v>100</v>
      </c>
      <c r="P13" s="68"/>
      <c r="Q13" s="68"/>
      <c r="R13" s="69" t="s">
        <v>99</v>
      </c>
      <c r="S13" s="71"/>
      <c r="T13" s="69" t="s">
        <v>101</v>
      </c>
      <c r="U13" s="60"/>
    </row>
    <row r="14" spans="1:21" ht="30">
      <c r="A14" s="64"/>
      <c r="B14" s="68"/>
      <c r="C14" s="69"/>
      <c r="D14" s="69"/>
      <c r="E14" s="69" t="s">
        <v>102</v>
      </c>
      <c r="F14" s="69" t="s">
        <v>103</v>
      </c>
      <c r="G14" s="69" t="s">
        <v>104</v>
      </c>
      <c r="H14" s="69" t="s">
        <v>102</v>
      </c>
      <c r="I14" s="72" t="s">
        <v>105</v>
      </c>
      <c r="J14" s="69" t="s">
        <v>103</v>
      </c>
      <c r="K14" s="69" t="s">
        <v>104</v>
      </c>
      <c r="L14" s="68"/>
      <c r="M14" s="69" t="s">
        <v>106</v>
      </c>
      <c r="N14" s="68"/>
      <c r="O14" s="68" t="s">
        <v>107</v>
      </c>
      <c r="P14" s="68"/>
      <c r="Q14" s="68"/>
      <c r="R14" s="69" t="s">
        <v>106</v>
      </c>
      <c r="S14" s="68"/>
      <c r="T14" s="69" t="s">
        <v>89</v>
      </c>
      <c r="U14" s="60"/>
    </row>
    <row r="15" spans="1:21" ht="30">
      <c r="A15" s="64"/>
      <c r="B15" s="68"/>
      <c r="C15" s="69" t="s">
        <v>108</v>
      </c>
      <c r="D15" s="69" t="s">
        <v>108</v>
      </c>
      <c r="E15" s="69" t="s">
        <v>109</v>
      </c>
      <c r="F15" s="69" t="s">
        <v>110</v>
      </c>
      <c r="G15" s="69" t="s">
        <v>111</v>
      </c>
      <c r="H15" s="69" t="s">
        <v>109</v>
      </c>
      <c r="I15" s="69" t="s">
        <v>108</v>
      </c>
      <c r="J15" s="69" t="s">
        <v>110</v>
      </c>
      <c r="K15" s="69" t="s">
        <v>111</v>
      </c>
      <c r="L15" s="68"/>
      <c r="M15" s="69" t="s">
        <v>112</v>
      </c>
      <c r="N15" s="68"/>
      <c r="O15" s="68" t="s">
        <v>113</v>
      </c>
      <c r="P15" s="68"/>
      <c r="Q15" s="68"/>
      <c r="R15" s="69" t="s">
        <v>114</v>
      </c>
      <c r="S15" s="68"/>
      <c r="T15" s="69" t="s">
        <v>115</v>
      </c>
      <c r="U15" s="60"/>
    </row>
    <row r="16" spans="1:21" ht="30">
      <c r="A16" s="64"/>
      <c r="B16" s="69" t="s">
        <v>116</v>
      </c>
      <c r="C16" s="69" t="s">
        <v>106</v>
      </c>
      <c r="D16" s="69" t="s">
        <v>106</v>
      </c>
      <c r="E16" s="69" t="s">
        <v>106</v>
      </c>
      <c r="F16" s="69" t="s">
        <v>111</v>
      </c>
      <c r="G16" s="69" t="s">
        <v>90</v>
      </c>
      <c r="H16" s="69" t="s">
        <v>106</v>
      </c>
      <c r="I16" s="69" t="s">
        <v>106</v>
      </c>
      <c r="J16" s="69" t="s">
        <v>111</v>
      </c>
      <c r="K16" s="69" t="s">
        <v>91</v>
      </c>
      <c r="L16" s="69" t="s">
        <v>90</v>
      </c>
      <c r="M16" s="69" t="s">
        <v>91</v>
      </c>
      <c r="N16" s="68"/>
      <c r="O16" s="69" t="s">
        <v>91</v>
      </c>
      <c r="P16" s="68"/>
      <c r="Q16" s="69" t="s">
        <v>90</v>
      </c>
      <c r="R16" s="69" t="s">
        <v>91</v>
      </c>
      <c r="S16" s="68"/>
      <c r="T16" s="69"/>
      <c r="U16" s="60"/>
    </row>
    <row r="17" spans="1:21" ht="30.75" thickBot="1">
      <c r="A17" s="64"/>
      <c r="B17" s="68"/>
      <c r="C17" s="69" t="s">
        <v>117</v>
      </c>
      <c r="D17" s="69" t="s">
        <v>118</v>
      </c>
      <c r="E17" s="73" t="s">
        <v>119</v>
      </c>
      <c r="F17" s="69" t="s">
        <v>90</v>
      </c>
      <c r="G17" s="73" t="s">
        <v>119</v>
      </c>
      <c r="H17" s="70" t="s">
        <v>113</v>
      </c>
      <c r="I17" s="69" t="s">
        <v>120</v>
      </c>
      <c r="J17" s="69" t="s">
        <v>91</v>
      </c>
      <c r="K17" s="70" t="s">
        <v>113</v>
      </c>
      <c r="L17" s="69" t="s">
        <v>97</v>
      </c>
      <c r="M17" s="69" t="s">
        <v>97</v>
      </c>
      <c r="N17" s="69" t="s">
        <v>121</v>
      </c>
      <c r="O17" s="69" t="s">
        <v>97</v>
      </c>
      <c r="P17" s="69" t="s">
        <v>121</v>
      </c>
      <c r="Q17" s="69" t="s">
        <v>97</v>
      </c>
      <c r="R17" s="69" t="s">
        <v>97</v>
      </c>
      <c r="S17" s="69" t="s">
        <v>121</v>
      </c>
      <c r="T17" s="68"/>
      <c r="U17" s="60"/>
    </row>
    <row r="18" spans="1:21" ht="19.5" customHeight="1" thickBot="1">
      <c r="A18" s="64"/>
      <c r="B18" s="64"/>
      <c r="C18" s="70"/>
      <c r="D18" s="70"/>
      <c r="E18" s="70"/>
      <c r="F18" s="70"/>
      <c r="G18" s="70"/>
      <c r="H18" s="70"/>
      <c r="I18" s="70"/>
      <c r="J18" s="70"/>
      <c r="K18" s="70"/>
      <c r="L18" s="70"/>
      <c r="M18" s="70"/>
      <c r="N18" s="74"/>
      <c r="O18" s="75"/>
      <c r="P18" s="76"/>
      <c r="Q18" s="70"/>
      <c r="R18" s="70"/>
      <c r="S18" s="70"/>
      <c r="T18" s="64"/>
      <c r="U18" s="60"/>
    </row>
    <row r="19" spans="1:21" ht="31.5" customHeight="1" thickTop="1">
      <c r="A19" s="64"/>
      <c r="B19" s="72" t="s">
        <v>122</v>
      </c>
      <c r="C19" s="77">
        <v>3685</v>
      </c>
      <c r="D19" s="77">
        <v>2747</v>
      </c>
      <c r="E19" s="77">
        <v>0</v>
      </c>
      <c r="F19" s="78">
        <f aca="true" t="shared" si="0" ref="F19:F30">D19+E19</f>
        <v>2747</v>
      </c>
      <c r="G19" s="78">
        <f aca="true" t="shared" si="1" ref="G19:G30">C19-F19</f>
        <v>938</v>
      </c>
      <c r="H19" s="77">
        <v>0</v>
      </c>
      <c r="I19" s="77">
        <v>1804</v>
      </c>
      <c r="J19" s="78">
        <f aca="true" t="shared" si="2" ref="J19:J30">H19+I19</f>
        <v>1804</v>
      </c>
      <c r="K19" s="78">
        <f aca="true" t="shared" si="3" ref="K19:K30">D19-J19</f>
        <v>943</v>
      </c>
      <c r="L19" s="78">
        <f>ROUNDDOWN(G19-(G19*D19/F19),0)</f>
        <v>0</v>
      </c>
      <c r="M19" s="78">
        <f>ROUND((G19-L19)*(H19/J19),0)</f>
        <v>0</v>
      </c>
      <c r="N19" s="79">
        <f aca="true" t="shared" si="4" ref="N19:N30">G19-L19-M19</f>
        <v>938</v>
      </c>
      <c r="O19" s="78">
        <f>ROUND(+K19*H19/J19,0)</f>
        <v>0</v>
      </c>
      <c r="P19" s="79">
        <f aca="true" t="shared" si="5" ref="P19:P30">K19-O19</f>
        <v>943</v>
      </c>
      <c r="Q19" s="78">
        <f aca="true" t="shared" si="6" ref="Q19:Q30">ROUND(+E19+L19,0)</f>
        <v>0</v>
      </c>
      <c r="R19" s="78">
        <f aca="true" t="shared" si="7" ref="R19:S30">H19+M19+O19</f>
        <v>0</v>
      </c>
      <c r="S19" s="78">
        <f t="shared" si="7"/>
        <v>3685</v>
      </c>
      <c r="T19" s="78">
        <f aca="true" t="shared" si="8" ref="T19:T30">Q19+R19+S19</f>
        <v>3685</v>
      </c>
      <c r="U19" s="60"/>
    </row>
    <row r="20" spans="1:21" ht="31.5" customHeight="1">
      <c r="A20" s="64"/>
      <c r="B20" s="80" t="s">
        <v>123</v>
      </c>
      <c r="C20" s="77">
        <v>5087</v>
      </c>
      <c r="D20" s="77">
        <v>4265</v>
      </c>
      <c r="E20" s="77">
        <v>0</v>
      </c>
      <c r="F20" s="78">
        <f t="shared" si="0"/>
        <v>4265</v>
      </c>
      <c r="G20" s="78">
        <f t="shared" si="1"/>
        <v>822</v>
      </c>
      <c r="H20" s="77">
        <v>0</v>
      </c>
      <c r="I20" s="77">
        <v>3430</v>
      </c>
      <c r="J20" s="78">
        <f t="shared" si="2"/>
        <v>3430</v>
      </c>
      <c r="K20" s="78">
        <f t="shared" si="3"/>
        <v>835</v>
      </c>
      <c r="L20" s="78">
        <v>0</v>
      </c>
      <c r="M20" s="78">
        <v>0</v>
      </c>
      <c r="N20" s="78">
        <f t="shared" si="4"/>
        <v>822</v>
      </c>
      <c r="O20" s="78">
        <v>0</v>
      </c>
      <c r="P20" s="78">
        <f t="shared" si="5"/>
        <v>835</v>
      </c>
      <c r="Q20" s="78">
        <f t="shared" si="6"/>
        <v>0</v>
      </c>
      <c r="R20" s="78">
        <f t="shared" si="7"/>
        <v>0</v>
      </c>
      <c r="S20" s="78">
        <f t="shared" si="7"/>
        <v>5087</v>
      </c>
      <c r="T20" s="78">
        <f t="shared" si="8"/>
        <v>5087</v>
      </c>
      <c r="U20" s="60"/>
    </row>
    <row r="21" spans="1:21" ht="31.5" customHeight="1">
      <c r="A21" s="64"/>
      <c r="B21" s="80" t="s">
        <v>124</v>
      </c>
      <c r="C21" s="77">
        <v>5911</v>
      </c>
      <c r="D21" s="77">
        <v>4926</v>
      </c>
      <c r="E21" s="77">
        <v>0</v>
      </c>
      <c r="F21" s="78">
        <f t="shared" si="0"/>
        <v>4926</v>
      </c>
      <c r="G21" s="78">
        <f t="shared" si="1"/>
        <v>985</v>
      </c>
      <c r="H21" s="77">
        <v>0</v>
      </c>
      <c r="I21" s="77">
        <v>3950</v>
      </c>
      <c r="J21" s="78">
        <f t="shared" si="2"/>
        <v>3950</v>
      </c>
      <c r="K21" s="78">
        <f t="shared" si="3"/>
        <v>976</v>
      </c>
      <c r="L21" s="78">
        <f>ROUNDDOWN(G21-(G21*D21/F21),0)</f>
        <v>0</v>
      </c>
      <c r="M21" s="78">
        <f aca="true" t="shared" si="9" ref="M21:M26">ROUND((G21-L21)*(H21/J21),0)</f>
        <v>0</v>
      </c>
      <c r="N21" s="78">
        <f t="shared" si="4"/>
        <v>985</v>
      </c>
      <c r="O21" s="78">
        <f aca="true" t="shared" si="10" ref="O21:O26">ROUND(+K21*H21/J21,0)</f>
        <v>0</v>
      </c>
      <c r="P21" s="78">
        <f t="shared" si="5"/>
        <v>976</v>
      </c>
      <c r="Q21" s="78">
        <f t="shared" si="6"/>
        <v>0</v>
      </c>
      <c r="R21" s="78">
        <f t="shared" si="7"/>
        <v>0</v>
      </c>
      <c r="S21" s="78">
        <f t="shared" si="7"/>
        <v>5911</v>
      </c>
      <c r="T21" s="78">
        <f t="shared" si="8"/>
        <v>5911</v>
      </c>
      <c r="U21" s="60"/>
    </row>
    <row r="22" spans="1:21" ht="31.5" customHeight="1">
      <c r="A22" s="64"/>
      <c r="B22" s="80" t="s">
        <v>125</v>
      </c>
      <c r="C22" s="77">
        <v>7430</v>
      </c>
      <c r="D22" s="77">
        <v>6557</v>
      </c>
      <c r="E22" s="77">
        <v>0</v>
      </c>
      <c r="F22" s="78">
        <f t="shared" si="0"/>
        <v>6557</v>
      </c>
      <c r="G22" s="78">
        <f t="shared" si="1"/>
        <v>873</v>
      </c>
      <c r="H22" s="77">
        <v>0</v>
      </c>
      <c r="I22" s="77">
        <v>5677</v>
      </c>
      <c r="J22" s="78">
        <f t="shared" si="2"/>
        <v>5677</v>
      </c>
      <c r="K22" s="78">
        <f t="shared" si="3"/>
        <v>880</v>
      </c>
      <c r="L22" s="78">
        <f aca="true" t="shared" si="11" ref="L22:L28">ROUNDDOWN(G22-(G22*D22/F22),0)</f>
        <v>0</v>
      </c>
      <c r="M22" s="78">
        <f t="shared" si="9"/>
        <v>0</v>
      </c>
      <c r="N22" s="78">
        <f t="shared" si="4"/>
        <v>873</v>
      </c>
      <c r="O22" s="78">
        <f t="shared" si="10"/>
        <v>0</v>
      </c>
      <c r="P22" s="78">
        <f t="shared" si="5"/>
        <v>880</v>
      </c>
      <c r="Q22" s="78">
        <f t="shared" si="6"/>
        <v>0</v>
      </c>
      <c r="R22" s="78">
        <f t="shared" si="7"/>
        <v>0</v>
      </c>
      <c r="S22" s="78">
        <f t="shared" si="7"/>
        <v>7430</v>
      </c>
      <c r="T22" s="78">
        <f t="shared" si="8"/>
        <v>7430</v>
      </c>
      <c r="U22" s="60"/>
    </row>
    <row r="23" spans="1:21" ht="31.5" customHeight="1">
      <c r="A23" s="64"/>
      <c r="B23" s="80" t="s">
        <v>126</v>
      </c>
      <c r="C23" s="77">
        <v>5479</v>
      </c>
      <c r="D23" s="77">
        <v>4608</v>
      </c>
      <c r="E23" s="77">
        <v>0</v>
      </c>
      <c r="F23" s="78">
        <f t="shared" si="0"/>
        <v>4608</v>
      </c>
      <c r="G23" s="78">
        <f t="shared" si="1"/>
        <v>871</v>
      </c>
      <c r="H23" s="77">
        <v>0</v>
      </c>
      <c r="I23" s="77">
        <v>3749</v>
      </c>
      <c r="J23" s="78">
        <f t="shared" si="2"/>
        <v>3749</v>
      </c>
      <c r="K23" s="78">
        <f t="shared" si="3"/>
        <v>859</v>
      </c>
      <c r="L23" s="78">
        <f t="shared" si="11"/>
        <v>0</v>
      </c>
      <c r="M23" s="78">
        <f t="shared" si="9"/>
        <v>0</v>
      </c>
      <c r="N23" s="78">
        <f t="shared" si="4"/>
        <v>871</v>
      </c>
      <c r="O23" s="78">
        <f t="shared" si="10"/>
        <v>0</v>
      </c>
      <c r="P23" s="78">
        <f t="shared" si="5"/>
        <v>859</v>
      </c>
      <c r="Q23" s="78">
        <f t="shared" si="6"/>
        <v>0</v>
      </c>
      <c r="R23" s="78">
        <f t="shared" si="7"/>
        <v>0</v>
      </c>
      <c r="S23" s="78">
        <f t="shared" si="7"/>
        <v>5479</v>
      </c>
      <c r="T23" s="78">
        <f t="shared" si="8"/>
        <v>5479</v>
      </c>
      <c r="U23" s="60"/>
    </row>
    <row r="24" spans="1:21" ht="31.5" customHeight="1">
      <c r="A24" s="64"/>
      <c r="B24" s="80" t="s">
        <v>127</v>
      </c>
      <c r="C24" s="77">
        <v>6559</v>
      </c>
      <c r="D24" s="77">
        <v>5764</v>
      </c>
      <c r="E24" s="77">
        <v>0</v>
      </c>
      <c r="F24" s="78">
        <f t="shared" si="0"/>
        <v>5764</v>
      </c>
      <c r="G24" s="78">
        <f t="shared" si="1"/>
        <v>795</v>
      </c>
      <c r="H24" s="77">
        <v>374</v>
      </c>
      <c r="I24" s="77">
        <v>4164</v>
      </c>
      <c r="J24" s="78">
        <f t="shared" si="2"/>
        <v>4538</v>
      </c>
      <c r="K24" s="78">
        <f t="shared" si="3"/>
        <v>1226</v>
      </c>
      <c r="L24" s="78">
        <f t="shared" si="11"/>
        <v>0</v>
      </c>
      <c r="M24" s="78">
        <f t="shared" si="9"/>
        <v>66</v>
      </c>
      <c r="N24" s="78">
        <f t="shared" si="4"/>
        <v>729</v>
      </c>
      <c r="O24" s="78">
        <f t="shared" si="10"/>
        <v>101</v>
      </c>
      <c r="P24" s="78">
        <f t="shared" si="5"/>
        <v>1125</v>
      </c>
      <c r="Q24" s="78">
        <f t="shared" si="6"/>
        <v>0</v>
      </c>
      <c r="R24" s="78">
        <f t="shared" si="7"/>
        <v>541</v>
      </c>
      <c r="S24" s="78">
        <f t="shared" si="7"/>
        <v>6018</v>
      </c>
      <c r="T24" s="78">
        <f t="shared" si="8"/>
        <v>6559</v>
      </c>
      <c r="U24" s="60"/>
    </row>
    <row r="25" spans="1:21" ht="31.5" customHeight="1">
      <c r="A25" s="64"/>
      <c r="B25" s="80" t="s">
        <v>128</v>
      </c>
      <c r="C25" s="77">
        <v>1221</v>
      </c>
      <c r="D25" s="77">
        <v>893</v>
      </c>
      <c r="E25" s="77">
        <v>0</v>
      </c>
      <c r="F25" s="78">
        <f t="shared" si="0"/>
        <v>893</v>
      </c>
      <c r="G25" s="78">
        <f t="shared" si="1"/>
        <v>328</v>
      </c>
      <c r="H25" s="77">
        <v>125</v>
      </c>
      <c r="I25" s="77">
        <v>0</v>
      </c>
      <c r="J25" s="78">
        <f t="shared" si="2"/>
        <v>125</v>
      </c>
      <c r="K25" s="78">
        <f t="shared" si="3"/>
        <v>768</v>
      </c>
      <c r="L25" s="78">
        <f t="shared" si="11"/>
        <v>0</v>
      </c>
      <c r="M25" s="78">
        <f t="shared" si="9"/>
        <v>328</v>
      </c>
      <c r="N25" s="78">
        <f t="shared" si="4"/>
        <v>0</v>
      </c>
      <c r="O25" s="78">
        <f t="shared" si="10"/>
        <v>768</v>
      </c>
      <c r="P25" s="78">
        <f t="shared" si="5"/>
        <v>0</v>
      </c>
      <c r="Q25" s="78">
        <f t="shared" si="6"/>
        <v>0</v>
      </c>
      <c r="R25" s="78">
        <f t="shared" si="7"/>
        <v>1221</v>
      </c>
      <c r="S25" s="78">
        <f t="shared" si="7"/>
        <v>0</v>
      </c>
      <c r="T25" s="78">
        <f t="shared" si="8"/>
        <v>1221</v>
      </c>
      <c r="U25" s="60"/>
    </row>
    <row r="26" spans="1:21" ht="31.5" customHeight="1">
      <c r="A26" s="64"/>
      <c r="B26" s="80" t="s">
        <v>129</v>
      </c>
      <c r="C26" s="77">
        <v>2663</v>
      </c>
      <c r="D26" s="77">
        <v>2118</v>
      </c>
      <c r="E26" s="77">
        <v>0</v>
      </c>
      <c r="F26" s="78">
        <f t="shared" si="0"/>
        <v>2118</v>
      </c>
      <c r="G26" s="78">
        <f t="shared" si="1"/>
        <v>545</v>
      </c>
      <c r="H26" s="77">
        <v>62</v>
      </c>
      <c r="I26" s="77">
        <v>1562</v>
      </c>
      <c r="J26" s="78">
        <f t="shared" si="2"/>
        <v>1624</v>
      </c>
      <c r="K26" s="78">
        <f t="shared" si="3"/>
        <v>494</v>
      </c>
      <c r="L26" s="78">
        <f t="shared" si="11"/>
        <v>0</v>
      </c>
      <c r="M26" s="78">
        <f t="shared" si="9"/>
        <v>21</v>
      </c>
      <c r="N26" s="78">
        <f t="shared" si="4"/>
        <v>524</v>
      </c>
      <c r="O26" s="78">
        <f t="shared" si="10"/>
        <v>19</v>
      </c>
      <c r="P26" s="78">
        <f t="shared" si="5"/>
        <v>475</v>
      </c>
      <c r="Q26" s="78">
        <f t="shared" si="6"/>
        <v>0</v>
      </c>
      <c r="R26" s="78">
        <f t="shared" si="7"/>
        <v>102</v>
      </c>
      <c r="S26" s="78">
        <f t="shared" si="7"/>
        <v>2561</v>
      </c>
      <c r="T26" s="78">
        <f t="shared" si="8"/>
        <v>2663</v>
      </c>
      <c r="U26" s="60"/>
    </row>
    <row r="27" spans="1:21" ht="31.5" customHeight="1">
      <c r="A27" s="64"/>
      <c r="B27" s="80" t="s">
        <v>130</v>
      </c>
      <c r="C27" s="77">
        <v>1941</v>
      </c>
      <c r="D27" s="77">
        <v>1375</v>
      </c>
      <c r="E27" s="77">
        <v>0</v>
      </c>
      <c r="F27" s="78">
        <f t="shared" si="0"/>
        <v>1375</v>
      </c>
      <c r="G27" s="78">
        <f t="shared" si="1"/>
        <v>566</v>
      </c>
      <c r="H27" s="77">
        <v>0</v>
      </c>
      <c r="I27" s="77">
        <v>913</v>
      </c>
      <c r="J27" s="78">
        <f t="shared" si="2"/>
        <v>913</v>
      </c>
      <c r="K27" s="78">
        <f t="shared" si="3"/>
        <v>462</v>
      </c>
      <c r="L27" s="78">
        <f t="shared" si="11"/>
        <v>0</v>
      </c>
      <c r="M27" s="78">
        <v>0</v>
      </c>
      <c r="N27" s="78">
        <f t="shared" si="4"/>
        <v>566</v>
      </c>
      <c r="O27" s="78">
        <v>0</v>
      </c>
      <c r="P27" s="78">
        <f t="shared" si="5"/>
        <v>462</v>
      </c>
      <c r="Q27" s="78">
        <f t="shared" si="6"/>
        <v>0</v>
      </c>
      <c r="R27" s="78">
        <f t="shared" si="7"/>
        <v>0</v>
      </c>
      <c r="S27" s="78">
        <f t="shared" si="7"/>
        <v>1941</v>
      </c>
      <c r="T27" s="78">
        <f t="shared" si="8"/>
        <v>1941</v>
      </c>
      <c r="U27" s="60"/>
    </row>
    <row r="28" spans="1:21" ht="31.5" customHeight="1">
      <c r="A28" s="64"/>
      <c r="B28" s="80" t="s">
        <v>131</v>
      </c>
      <c r="C28" s="77">
        <v>2488</v>
      </c>
      <c r="D28" s="77">
        <v>1843</v>
      </c>
      <c r="E28" s="77">
        <v>0</v>
      </c>
      <c r="F28" s="78">
        <f t="shared" si="0"/>
        <v>1843</v>
      </c>
      <c r="G28" s="78">
        <f t="shared" si="1"/>
        <v>645</v>
      </c>
      <c r="H28" s="77">
        <v>0</v>
      </c>
      <c r="I28" s="77">
        <v>884</v>
      </c>
      <c r="J28" s="78">
        <f t="shared" si="2"/>
        <v>884</v>
      </c>
      <c r="K28" s="78">
        <f t="shared" si="3"/>
        <v>959</v>
      </c>
      <c r="L28" s="78">
        <f t="shared" si="11"/>
        <v>0</v>
      </c>
      <c r="M28" s="78">
        <v>0</v>
      </c>
      <c r="N28" s="78">
        <f t="shared" si="4"/>
        <v>645</v>
      </c>
      <c r="O28" s="78">
        <v>0</v>
      </c>
      <c r="P28" s="78">
        <f t="shared" si="5"/>
        <v>959</v>
      </c>
      <c r="Q28" s="78">
        <f t="shared" si="6"/>
        <v>0</v>
      </c>
      <c r="R28" s="78">
        <f t="shared" si="7"/>
        <v>0</v>
      </c>
      <c r="S28" s="78">
        <f t="shared" si="7"/>
        <v>2488</v>
      </c>
      <c r="T28" s="78">
        <f t="shared" si="8"/>
        <v>2488</v>
      </c>
      <c r="U28" s="60"/>
    </row>
    <row r="29" spans="1:21" ht="31.5" customHeight="1">
      <c r="A29" s="64"/>
      <c r="B29" s="80" t="s">
        <v>132</v>
      </c>
      <c r="C29" s="77">
        <v>3017</v>
      </c>
      <c r="D29" s="77">
        <v>2416</v>
      </c>
      <c r="E29" s="77">
        <v>0</v>
      </c>
      <c r="F29" s="78">
        <f t="shared" si="0"/>
        <v>2416</v>
      </c>
      <c r="G29" s="78">
        <f t="shared" si="1"/>
        <v>601</v>
      </c>
      <c r="H29" s="77">
        <v>0</v>
      </c>
      <c r="I29" s="77">
        <v>1512</v>
      </c>
      <c r="J29" s="78">
        <f t="shared" si="2"/>
        <v>1512</v>
      </c>
      <c r="K29" s="78">
        <f t="shared" si="3"/>
        <v>904</v>
      </c>
      <c r="L29" s="78">
        <v>0</v>
      </c>
      <c r="M29" s="78">
        <v>0</v>
      </c>
      <c r="N29" s="78">
        <f t="shared" si="4"/>
        <v>601</v>
      </c>
      <c r="O29" s="78">
        <v>0</v>
      </c>
      <c r="P29" s="78">
        <f t="shared" si="5"/>
        <v>904</v>
      </c>
      <c r="Q29" s="78">
        <f t="shared" si="6"/>
        <v>0</v>
      </c>
      <c r="R29" s="78">
        <f t="shared" si="7"/>
        <v>0</v>
      </c>
      <c r="S29" s="78">
        <f t="shared" si="7"/>
        <v>3017</v>
      </c>
      <c r="T29" s="78">
        <f t="shared" si="8"/>
        <v>3017</v>
      </c>
      <c r="U29" s="60"/>
    </row>
    <row r="30" spans="1:21" ht="31.5" customHeight="1">
      <c r="A30" s="64"/>
      <c r="B30" s="80" t="s">
        <v>133</v>
      </c>
      <c r="C30" s="77">
        <v>3256</v>
      </c>
      <c r="D30" s="77">
        <v>2574</v>
      </c>
      <c r="E30" s="77">
        <v>0</v>
      </c>
      <c r="F30" s="78">
        <f t="shared" si="0"/>
        <v>2574</v>
      </c>
      <c r="G30" s="78">
        <f t="shared" si="1"/>
        <v>682</v>
      </c>
      <c r="H30" s="77">
        <v>0</v>
      </c>
      <c r="I30" s="77">
        <v>1620</v>
      </c>
      <c r="J30" s="78">
        <f t="shared" si="2"/>
        <v>1620</v>
      </c>
      <c r="K30" s="78">
        <f t="shared" si="3"/>
        <v>954</v>
      </c>
      <c r="L30" s="78">
        <v>0</v>
      </c>
      <c r="M30" s="78">
        <v>0</v>
      </c>
      <c r="N30" s="78">
        <f t="shared" si="4"/>
        <v>682</v>
      </c>
      <c r="O30" s="78">
        <v>0</v>
      </c>
      <c r="P30" s="78">
        <f t="shared" si="5"/>
        <v>954</v>
      </c>
      <c r="Q30" s="78">
        <f t="shared" si="6"/>
        <v>0</v>
      </c>
      <c r="R30" s="78">
        <f t="shared" si="7"/>
        <v>0</v>
      </c>
      <c r="S30" s="78">
        <f t="shared" si="7"/>
        <v>3256</v>
      </c>
      <c r="T30" s="78">
        <f t="shared" si="8"/>
        <v>3256</v>
      </c>
      <c r="U30" s="60"/>
    </row>
    <row r="31" spans="1:21" ht="19.5" customHeight="1">
      <c r="A31" s="64"/>
      <c r="B31" s="80"/>
      <c r="C31" s="78"/>
      <c r="D31" s="78"/>
      <c r="E31" s="78"/>
      <c r="F31" s="78"/>
      <c r="G31" s="78"/>
      <c r="H31" s="78"/>
      <c r="I31" s="78"/>
      <c r="J31" s="78"/>
      <c r="K31" s="78"/>
      <c r="L31" s="78"/>
      <c r="M31" s="78"/>
      <c r="N31" s="78"/>
      <c r="O31" s="78"/>
      <c r="P31" s="78"/>
      <c r="Q31" s="78"/>
      <c r="R31" s="78"/>
      <c r="S31" s="78"/>
      <c r="T31" s="78"/>
      <c r="U31" s="60"/>
    </row>
    <row r="32" spans="1:21" ht="31.5" customHeight="1">
      <c r="A32" s="64"/>
      <c r="B32" s="72" t="s">
        <v>61</v>
      </c>
      <c r="C32" s="78">
        <f aca="true" t="shared" si="12" ref="C32:L32">SUM(C19:C30)</f>
        <v>48737</v>
      </c>
      <c r="D32" s="78">
        <f t="shared" si="12"/>
        <v>40086</v>
      </c>
      <c r="E32" s="78">
        <f t="shared" si="12"/>
        <v>0</v>
      </c>
      <c r="F32" s="78">
        <f t="shared" si="12"/>
        <v>40086</v>
      </c>
      <c r="G32" s="78">
        <f t="shared" si="12"/>
        <v>8651</v>
      </c>
      <c r="H32" s="78">
        <f t="shared" si="12"/>
        <v>561</v>
      </c>
      <c r="I32" s="78">
        <f t="shared" si="12"/>
        <v>29265</v>
      </c>
      <c r="J32" s="78">
        <f t="shared" si="12"/>
        <v>29826</v>
      </c>
      <c r="K32" s="78">
        <f t="shared" si="12"/>
        <v>10260</v>
      </c>
      <c r="L32" s="78">
        <f t="shared" si="12"/>
        <v>0</v>
      </c>
      <c r="M32" s="78">
        <f>ROUNDDOWN(SUM(M19:M30),0)</f>
        <v>415</v>
      </c>
      <c r="N32" s="78">
        <f aca="true" t="shared" si="13" ref="N32:T32">SUM(N19:N30)</f>
        <v>8236</v>
      </c>
      <c r="O32" s="78">
        <f t="shared" si="13"/>
        <v>888</v>
      </c>
      <c r="P32" s="78">
        <f t="shared" si="13"/>
        <v>9372</v>
      </c>
      <c r="Q32" s="78">
        <f t="shared" si="13"/>
        <v>0</v>
      </c>
      <c r="R32" s="78">
        <f t="shared" si="13"/>
        <v>1864</v>
      </c>
      <c r="S32" s="78">
        <f t="shared" si="13"/>
        <v>46873</v>
      </c>
      <c r="T32" s="78">
        <f t="shared" si="13"/>
        <v>48737</v>
      </c>
      <c r="U32" s="60"/>
    </row>
    <row r="33" spans="1:20" ht="15">
      <c r="A33" s="64"/>
      <c r="B33" s="81"/>
      <c r="C33" s="81"/>
      <c r="D33" s="81"/>
      <c r="E33" s="81"/>
      <c r="F33" s="81"/>
      <c r="G33" s="81"/>
      <c r="H33" s="81"/>
      <c r="I33" s="81"/>
      <c r="J33" s="81"/>
      <c r="K33" s="81"/>
      <c r="L33" s="81"/>
      <c r="M33" s="81"/>
      <c r="N33" s="81"/>
      <c r="O33" s="81"/>
      <c r="P33" s="81"/>
      <c r="Q33" s="81"/>
      <c r="R33" s="81"/>
      <c r="S33" s="81"/>
      <c r="T33" s="81"/>
    </row>
    <row r="34" ht="25.5">
      <c r="B34" s="84" t="s">
        <v>151</v>
      </c>
    </row>
    <row r="35" ht="25.5">
      <c r="B35" s="84" t="s">
        <v>159</v>
      </c>
    </row>
    <row r="37" spans="2:3" ht="25.5">
      <c r="B37" s="84"/>
      <c r="C37" s="84"/>
    </row>
    <row r="38" ht="25.5">
      <c r="C38" s="84"/>
    </row>
    <row r="39" ht="25.5">
      <c r="C39" s="84"/>
    </row>
    <row r="40" spans="2:3" ht="25.5">
      <c r="B40" s="84"/>
      <c r="C40" s="84"/>
    </row>
  </sheetData>
  <printOptions horizontalCentered="1"/>
  <pageMargins left="0.5" right="0.5" top="1" bottom="0.5" header="0" footer="0"/>
  <pageSetup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KDA</dc:creator>
  <cp:keywords/>
  <dc:description/>
  <cp:lastModifiedBy>George Austin</cp:lastModifiedBy>
  <cp:lastPrinted>2004-11-15T21:03:14Z</cp:lastPrinted>
  <dcterms:created xsi:type="dcterms:W3CDTF">2004-10-19T16:43:54Z</dcterms:created>
  <dcterms:modified xsi:type="dcterms:W3CDTF">2006-04-04T21:05:04Z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