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45" windowWidth="18135" windowHeight="10080" activeTab="0"/>
  </bookViews>
  <sheets>
    <sheet name="Table1" sheetId="1" r:id="rId1"/>
    <sheet name="Table2" sheetId="2" r:id="rId2"/>
    <sheet name="Table3" sheetId="3" r:id="rId3"/>
    <sheet name="Tables3-4" sheetId="4" r:id="rId4"/>
    <sheet name="Table4" sheetId="5" r:id="rId5"/>
    <sheet name="Chart1" sheetId="6" r:id="rId6"/>
    <sheet name="Chart2_1990-2000" sheetId="7" r:id="rId7"/>
    <sheet name="Chart2_2000" sheetId="8" r:id="rId8"/>
    <sheet name="Chart2_2003" sheetId="9" r:id="rId9"/>
    <sheet name="Chart2_2004" sheetId="10" r:id="rId10"/>
    <sheet name="Chart2_2005" sheetId="11" r:id="rId11"/>
    <sheet name="Chart2_2006" sheetId="12" r:id="rId12"/>
    <sheet name="Chart2_2007" sheetId="13" r:id="rId13"/>
    <sheet name="Chart2_2008" sheetId="14" r:id="rId14"/>
  </sheets>
  <definedNames>
    <definedName name="CN_W" localSheetId="0">'Table1'!$AV$7</definedName>
    <definedName name="DC_W" localSheetId="0">'Table1'!$AV$8</definedName>
    <definedName name="NT_W" localSheetId="0">'Table1'!$AV$9</definedName>
    <definedName name="PL_W" localSheetId="0">'Table1'!$AV$10</definedName>
    <definedName name="_xlnm.Print_Area" localSheetId="0">'Table1'!$A$1:$AI$19</definedName>
    <definedName name="RA_W" localSheetId="0">'Table1'!$AV$11</definedName>
    <definedName name="SD_W" localSheetId="0">'Table1'!$AV$12</definedName>
    <definedName name="TH_W" localSheetId="0">'Table1'!$AV$14</definedName>
    <definedName name="TR_W" localSheetId="0">'Table1'!$AV$15</definedName>
  </definedNames>
  <calcPr fullCalcOnLoad="1"/>
</workbook>
</file>

<file path=xl/sharedStrings.xml><?xml version="1.0" encoding="utf-8"?>
<sst xmlns="http://schemas.openxmlformats.org/spreadsheetml/2006/main" count="410" uniqueCount="154">
  <si>
    <t>TOTAL</t>
  </si>
  <si>
    <t>Total</t>
  </si>
  <si>
    <t>2003 CALCULATIONS</t>
  </si>
  <si>
    <t>COMPOSITE
PET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</si>
  <si>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</si>
  <si>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</si>
  <si>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</si>
  <si>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</si>
  <si>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</si>
  <si>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</si>
  <si>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</si>
  <si>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</si>
  <si>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Weighted by acreage</t>
  </si>
  <si>
    <t>ACREAGE</t>
  </si>
  <si>
    <t>COMPOSITE PET</t>
  </si>
  <si>
    <t>1990-2000</t>
  </si>
  <si>
    <t xml:space="preserve">NET
COMPOSITE
CIR </t>
  </si>
  <si>
    <t>NET
COMPOSITE
CIR
2000</t>
  </si>
  <si>
    <t xml:space="preserve">
COMPOSITE
PET
2000</t>
  </si>
  <si>
    <t>AVG
COMPOSITE
PET
1990-2000</t>
  </si>
  <si>
    <t>AVG NET
COMPOSITE
CIR
1990-2000</t>
  </si>
  <si>
    <t>AVG NET
COMPOSITE
CIR
1940-2000</t>
  </si>
  <si>
    <t xml:space="preserve"> </t>
  </si>
  <si>
    <t>note:</t>
  </si>
  <si>
    <t>Winter accumulation has been deducted in the Net Composite CIR</t>
  </si>
  <si>
    <t>all values in inches per acre</t>
  </si>
  <si>
    <t>IRRIGATION
DEMAND</t>
  </si>
  <si>
    <t>IRRIGATION
DEMAND
2000</t>
  </si>
  <si>
    <t>IRRIGATION
DEMAND
1990-2000</t>
  </si>
  <si>
    <t>IRRIGATION DEMAND</t>
  </si>
  <si>
    <t>af</t>
  </si>
  <si>
    <t>acres</t>
  </si>
  <si>
    <t>in/acre</t>
  </si>
  <si>
    <t>County</t>
  </si>
  <si>
    <t>2003
UNIT
PUMPING</t>
  </si>
  <si>
    <t>2003
IRRIGATION
DEMAND</t>
  </si>
  <si>
    <t>TABLE 2</t>
  </si>
  <si>
    <t>TABLE 1</t>
  </si>
  <si>
    <t>IRRIGATION PUMPING</t>
  </si>
  <si>
    <t>1990-2000 Irrigation Demand was calculated by dividing the Net Composite CU for all Crops by the annual county Irrigation Efficiencies</t>
  </si>
  <si>
    <t>TABLE 3</t>
  </si>
  <si>
    <t>Note:  Total is weighted by acreage</t>
  </si>
  <si>
    <t>2003
IRRIGATION PUMPING</t>
  </si>
  <si>
    <t>2003
IRRIGATED ACREAGE</t>
  </si>
  <si>
    <t>COUNTY</t>
  </si>
  <si>
    <t>1990-2000
Irrig. Demand met
by Pumping</t>
  </si>
  <si>
    <t>2003
Irrig. Demand met
by Pumping</t>
  </si>
  <si>
    <t>2004 CALCULATIONS</t>
  </si>
  <si>
    <t>from results_COUNTY column X</t>
  </si>
  <si>
    <t>from results_COUNTY column AH</t>
  </si>
  <si>
    <t>from results_COUNTY column AI</t>
  </si>
  <si>
    <t>Composite PET</t>
  </si>
  <si>
    <t>Net Composite CIR</t>
  </si>
  <si>
    <t>Irrigation Demand</t>
  </si>
  <si>
    <t>Data Sources</t>
  </si>
  <si>
    <t>2004
IRRIGATION PUMPING</t>
  </si>
  <si>
    <t>2004
IRRIGATED ACREAGE</t>
  </si>
  <si>
    <t>2004
UNIT
PUMPING</t>
  </si>
  <si>
    <t>2004
IRRIGATION
DEMAND</t>
  </si>
  <si>
    <t>2004
Irrig. Demand met
by Pumping</t>
  </si>
  <si>
    <t>Irrigation Demand is weighted by acreage</t>
  </si>
  <si>
    <t>Note:</t>
  </si>
  <si>
    <t>Irrigation Pumping from RRCS_Overlap_Groups_For2004_June_Run</t>
  </si>
  <si>
    <t>1990-2000
IRRIGATION PUMPING</t>
  </si>
  <si>
    <t>1990-2000
IRRIGATED ACREAGE</t>
  </si>
  <si>
    <t>1990-2000
UNIT
PUMPING</t>
  </si>
  <si>
    <t>1990-2000
IRRIGATION
DEMAND</t>
  </si>
  <si>
    <t>2000
IRRIGATION PUMPING</t>
  </si>
  <si>
    <t>2000
IRRIGATED ACREAGE</t>
  </si>
  <si>
    <t>2000
UNIT
PUMPING</t>
  </si>
  <si>
    <t>2000
IRRIGATION
DEMAND</t>
  </si>
  <si>
    <t>TABLE 4</t>
  </si>
  <si>
    <t>Atwood</t>
  </si>
  <si>
    <t>Colby</t>
  </si>
  <si>
    <t>Goodland</t>
  </si>
  <si>
    <t>Norton</t>
  </si>
  <si>
    <t>Oberlin</t>
  </si>
  <si>
    <t>Wakeeney</t>
  </si>
  <si>
    <t>Benkelman, NE</t>
  </si>
  <si>
    <t>Harlan, NE</t>
  </si>
  <si>
    <t>2004
ANNUAL
PRECIPITATION
inches</t>
  </si>
  <si>
    <t>2003
ANNUAL
PRECIPITATION
inches</t>
  </si>
  <si>
    <t>CHEYENNE</t>
  </si>
  <si>
    <t>2000
ANNUAL
PRECIPITATION
inches</t>
  </si>
  <si>
    <t>1990-2000
ANNUAL
PRECIPITATION
inches</t>
  </si>
  <si>
    <t>CLIMATE STATION</t>
  </si>
  <si>
    <t>1990-2000 CALCS</t>
  </si>
  <si>
    <t>AVERAGE</t>
  </si>
  <si>
    <t>Comparison of Irrigation Demand met by Pumping</t>
  </si>
  <si>
    <t>Comparison of Unit Pumping &amp; Irrigation Demand</t>
  </si>
  <si>
    <t>2004
Irrigation Demand met by Pumping</t>
  </si>
  <si>
    <t>Comparison of Annual Precipitation</t>
  </si>
  <si>
    <t>2003
Irrigation Demand met by Pumping</t>
  </si>
  <si>
    <t>2000
Irrigation Demand met by Pumping</t>
  </si>
  <si>
    <t>1990-2000
Irrigation Demand met by Pumping</t>
  </si>
  <si>
    <t>2005 CALCULATIONS</t>
  </si>
  <si>
    <t>County Acreage from ReportedCropsByCounty2005</t>
  </si>
  <si>
    <t>2005
IRRIGATION PUMPING</t>
  </si>
  <si>
    <t>2005
IRRIGATED ACREAGE</t>
  </si>
  <si>
    <t>2005
UNIT
PUMPING</t>
  </si>
  <si>
    <t>2005
IRRIGATION
DEMAND</t>
  </si>
  <si>
    <t>2005
Irrigation Demand met by Pumping</t>
  </si>
  <si>
    <t>2005
Irrig. Demand met
by Pumping</t>
  </si>
  <si>
    <t>2005
EFFECTIVE PRECIPITATION</t>
  </si>
  <si>
    <t>2005
ANNUAL
PRECIPITATION
inches</t>
  </si>
  <si>
    <t>2005
RECHARGE
RATE</t>
  </si>
  <si>
    <t>2005
EFFICIENCY</t>
  </si>
  <si>
    <t>EFFECTIVE PRECIP</t>
  </si>
  <si>
    <t>Table of Effective Precipitation, Winter Accumulation, Recharge Rates and Efficiency</t>
  </si>
  <si>
    <t>2005
WINTER ACCUMULATION</t>
  </si>
  <si>
    <t>Update of 2006 Kansas CIR</t>
  </si>
  <si>
    <t>2006 CALCULATIONS</t>
  </si>
  <si>
    <t>NET COMPOSITE CIR</t>
  </si>
  <si>
    <t>2006
IRRIGATION PUMPING</t>
  </si>
  <si>
    <t>2006
IRRIGATED ACREAGE</t>
  </si>
  <si>
    <t>2006
UNIT
PUMPING</t>
  </si>
  <si>
    <t>2006
IRRIGATION
DEMAND</t>
  </si>
  <si>
    <t>2006
Irrigation Demand met by Pumping</t>
  </si>
  <si>
    <t>2006
EFFECTIVE PRECIPITATION</t>
  </si>
  <si>
    <t>2006
WINTER ACCUMULATION</t>
  </si>
  <si>
    <t>2006
RECHARGE
RATE</t>
  </si>
  <si>
    <t>2006
EFFICIENCY</t>
  </si>
  <si>
    <t>2006
ANNUAL
PRECIPITATION
inches</t>
  </si>
  <si>
    <t>2007 CALCULATIONS</t>
  </si>
  <si>
    <t>2007
IRRIGATION PUMPING</t>
  </si>
  <si>
    <t>2007
IRRIGATED ACREAGE</t>
  </si>
  <si>
    <t>2007
UNIT
PUMPING</t>
  </si>
  <si>
    <t>2007
IRRIGATION
DEMAND</t>
  </si>
  <si>
    <t>2007
Irrigation Demand met by Pumping</t>
  </si>
  <si>
    <t>2006
Irrig. Demand met
by Pumping</t>
  </si>
  <si>
    <t>2007
Irrig. Demand met
by Pumping</t>
  </si>
  <si>
    <t>2007
ANNUAL
PRECIPITATION
inches</t>
  </si>
  <si>
    <t>avg:</t>
  </si>
  <si>
    <t>2007
EFFECTIVE PRECIPITATION</t>
  </si>
  <si>
    <t>2007
WINTER ACCUMULATION</t>
  </si>
  <si>
    <t>2007
RECHARGE
RATE</t>
  </si>
  <si>
    <t>2007
EFFICIENCY</t>
  </si>
  <si>
    <t>2008 CALCULATIONS</t>
  </si>
  <si>
    <t>inches (ac-ft/ac)</t>
  </si>
  <si>
    <t>2008
IRRIGATION PUMPING</t>
  </si>
  <si>
    <t>2008
IRRIGATED ACREAGE</t>
  </si>
  <si>
    <t>2008
UNIT
PUMPING</t>
  </si>
  <si>
    <t>2008
IRRIGATION
DEMAND</t>
  </si>
  <si>
    <t>2008
Irrigation Demand met by Pumping</t>
  </si>
  <si>
    <t>Comparison of 2008 analysis with previous years 1990-2000 and 2003-2007</t>
  </si>
  <si>
    <t>2008
Irrig. Demand met
by Pumping</t>
  </si>
  <si>
    <t>2008
ANNUAL
PRECIPITATION
inches</t>
  </si>
  <si>
    <t>2008
EFFECTIVE PRECIPITATION</t>
  </si>
  <si>
    <t>2008
WINTER ACCUMULATION</t>
  </si>
  <si>
    <t>2008
RECHARGE
RATE</t>
  </si>
  <si>
    <t>2008
EFFICIENCY</t>
  </si>
  <si>
    <t>year</t>
  </si>
  <si>
    <t>2008 Update of Kansas CIR</t>
  </si>
  <si>
    <t>IRRIGATION PUMPING / DEMAND (pct)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</si>
</sst>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%"/>
  </numFmts>
  <fonts count="49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4"/>
      <name val="Arial Narrow"/>
      <family val="2"/>
    </font>
    <font>
      <u val="single"/>
      <sz val="10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10.5"/>
      <color indexed="8"/>
      <name val="Arial Narrow"/>
      <family val="2"/>
    </font>
    <font>
      <sz val="9.2"/>
      <color indexed="8"/>
      <name val="Arial Narrow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 Narrow"/>
      <family val="2"/>
    </font>
    <font>
      <b/>
      <sz val="12"/>
      <color indexed="8"/>
      <name val="Arial Narrow"/>
      <family val="2"/>
    </font>
    <font>
      <b/>
      <sz val="8.7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Continuous"/>
    </xf>
    <xf numFmtId="3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12" xfId="60" applyFont="1" applyBorder="1" applyAlignment="1">
      <alignment horizontal="center"/>
    </xf>
    <xf numFmtId="9" fontId="0" fillId="0" borderId="10" xfId="60" applyFont="1" applyBorder="1" applyAlignment="1">
      <alignment horizontal="center"/>
    </xf>
    <xf numFmtId="9" fontId="0" fillId="0" borderId="10" xfId="6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2" xfId="6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2" fontId="0" fillId="0" borderId="12" xfId="6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Border="1" applyAlignment="1">
      <alignment horizontal="center" wrapText="1"/>
    </xf>
    <xf numFmtId="2" fontId="0" fillId="0" borderId="12" xfId="6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7" fillId="0" borderId="13" xfId="60" applyNumberFormat="1" applyFont="1" applyFill="1" applyBorder="1" applyAlignment="1">
      <alignment horizontal="center"/>
    </xf>
    <xf numFmtId="164" fontId="7" fillId="0" borderId="14" xfId="60" applyNumberFormat="1" applyFont="1" applyFill="1" applyBorder="1" applyAlignment="1">
      <alignment horizontal="center"/>
    </xf>
    <xf numFmtId="164" fontId="7" fillId="0" borderId="15" xfId="6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7" fillId="0" borderId="11" xfId="6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1 - REPUBLICAN RIVER MODEL
Kansas CIR, PET and Irrigation Demand
Comparison of average years 1990-2000 and individual years 2000 and 2003-2008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45"/>
          <c:w val="0.9305"/>
          <c:h val="0.84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Table1!$AK$14</c:f>
              <c:strCache>
                <c:ptCount val="1"/>
                <c:pt idx="0">
                  <c:v>1990-2000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Table1!$AL$6:$AO$6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Table1!$AL$14:$AO$14</c:f>
              <c:numCache>
                <c:ptCount val="4"/>
                <c:pt idx="0">
                  <c:v>25.8623817774664</c:v>
                </c:pt>
                <c:pt idx="1">
                  <c:v>12.297726650230487</c:v>
                </c:pt>
                <c:pt idx="2">
                  <c:v>15.05377734156804</c:v>
                </c:pt>
                <c:pt idx="3">
                  <c:v>11.66692462898634</c:v>
                </c:pt>
              </c:numCache>
            </c:numRef>
          </c:val>
        </c:ser>
        <c:ser>
          <c:idx val="1"/>
          <c:order val="1"/>
          <c:tx>
            <c:strRef>
              <c:f>Table1!$AK$13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Table1!$AL$6:$AO$6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Table1!$AL$13:$AO$13</c:f>
              <c:numCache>
                <c:ptCount val="4"/>
                <c:pt idx="0">
                  <c:v>28.48156979093667</c:v>
                </c:pt>
                <c:pt idx="1">
                  <c:v>18.056456157800376</c:v>
                </c:pt>
                <c:pt idx="2">
                  <c:v>21.149863570351407</c:v>
                </c:pt>
                <c:pt idx="3">
                  <c:v>14.114458607791661</c:v>
                </c:pt>
              </c:numCache>
            </c:numRef>
          </c:val>
        </c:ser>
        <c:ser>
          <c:idx val="3"/>
          <c:order val="2"/>
          <c:tx>
            <c:strRef>
              <c:f>Table1!$AK$12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Table1!$AL$6:$AO$6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Table1!$AL$12:$AO$12</c:f>
              <c:numCache>
                <c:ptCount val="4"/>
                <c:pt idx="0">
                  <c:v>27.398608133385213</c:v>
                </c:pt>
                <c:pt idx="1">
                  <c:v>16.351844671822782</c:v>
                </c:pt>
                <c:pt idx="2">
                  <c:v>19.602106928970507</c:v>
                </c:pt>
                <c:pt idx="3">
                  <c:v>14.70332949536674</c:v>
                </c:pt>
              </c:numCache>
            </c:numRef>
          </c:val>
        </c:ser>
        <c:ser>
          <c:idx val="0"/>
          <c:order val="3"/>
          <c:tx>
            <c:strRef>
              <c:f>Table1!$AK$11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Table1!$AL$6:$AO$6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Table1!$AL$11:$AO$11</c:f>
              <c:numCache>
                <c:ptCount val="4"/>
                <c:pt idx="0">
                  <c:v>27.36744614649636</c:v>
                </c:pt>
                <c:pt idx="1">
                  <c:v>14.69576311621204</c:v>
                </c:pt>
                <c:pt idx="2">
                  <c:v>17.32118407598086</c:v>
                </c:pt>
                <c:pt idx="3">
                  <c:v>15.081415493009958</c:v>
                </c:pt>
              </c:numCache>
            </c:numRef>
          </c:val>
        </c:ser>
        <c:ser>
          <c:idx val="4"/>
          <c:order val="4"/>
          <c:tx>
            <c:strRef>
              <c:f>Table1!$AK$10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Table1!$AL$6:$AO$6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Table1!$AL$10:$AO$10</c:f>
              <c:numCache>
                <c:ptCount val="4"/>
                <c:pt idx="0">
                  <c:v>27.013706368380216</c:v>
                </c:pt>
                <c:pt idx="1">
                  <c:v>14.27165572451005</c:v>
                </c:pt>
                <c:pt idx="2">
                  <c:v>16.816609026106143</c:v>
                </c:pt>
                <c:pt idx="3">
                  <c:v>12.291193972227163</c:v>
                </c:pt>
              </c:numCache>
            </c:numRef>
          </c:val>
        </c:ser>
        <c:ser>
          <c:idx val="5"/>
          <c:order val="5"/>
          <c:tx>
            <c:strRef>
              <c:f>Table1!$AK$9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Table1!$AL$9:$AO$9</c:f>
              <c:numCache>
                <c:ptCount val="4"/>
                <c:pt idx="0">
                  <c:v>27.19571075316011</c:v>
                </c:pt>
                <c:pt idx="1">
                  <c:v>14.525252715476539</c:v>
                </c:pt>
                <c:pt idx="2">
                  <c:v>17.36066933424722</c:v>
                </c:pt>
                <c:pt idx="3">
                  <c:v>13.45428327491759</c:v>
                </c:pt>
              </c:numCache>
            </c:numRef>
          </c:val>
        </c:ser>
        <c:ser>
          <c:idx val="6"/>
          <c:order val="6"/>
          <c:tx>
            <c:strRef>
              <c:f>Table1!$AK$8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Table1!$AL$8:$AO$8</c:f>
              <c:numCache>
                <c:ptCount val="4"/>
                <c:pt idx="0">
                  <c:v>26.28024302648951</c:v>
                </c:pt>
                <c:pt idx="1">
                  <c:v>14.845772811346036</c:v>
                </c:pt>
                <c:pt idx="2">
                  <c:v>17.703661548034454</c:v>
                </c:pt>
                <c:pt idx="3">
                  <c:v>13.014128314253192</c:v>
                </c:pt>
              </c:numCache>
            </c:numRef>
          </c:val>
        </c:ser>
        <c:ser>
          <c:idx val="7"/>
          <c:order val="7"/>
          <c:tx>
            <c:strRef>
              <c:f>Table1!$AK$7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Table1!$AL$7:$AO$7</c:f>
              <c:numCache>
                <c:ptCount val="4"/>
                <c:pt idx="0">
                  <c:v>26.43024814451888</c:v>
                </c:pt>
                <c:pt idx="1">
                  <c:v>13.649645497813053</c:v>
                </c:pt>
                <c:pt idx="2">
                  <c:v>16.261436714025937</c:v>
                </c:pt>
                <c:pt idx="3">
                  <c:v>12.564170591256378</c:v>
                </c:pt>
              </c:numCache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 per year_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834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167"/>
          <c:w val="0.087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1990-2000 (average)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1990-2000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Table2!$A$105:$A$113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Table2!$E$105:$E$113</c:f>
              <c:numCache>
                <c:ptCount val="9"/>
                <c:pt idx="0">
                  <c:v>12.446702998210052</c:v>
                </c:pt>
                <c:pt idx="1">
                  <c:v>11.367193952598871</c:v>
                </c:pt>
                <c:pt idx="2">
                  <c:v>12.346129447988101</c:v>
                </c:pt>
                <c:pt idx="3">
                  <c:v>11.003311727573687</c:v>
                </c:pt>
                <c:pt idx="4">
                  <c:v>10.401579373225978</c:v>
                </c:pt>
                <c:pt idx="5">
                  <c:v>11.703878164412778</c:v>
                </c:pt>
                <c:pt idx="6">
                  <c:v>11.645121771267137</c:v>
                </c:pt>
                <c:pt idx="7">
                  <c:v>11.6084872618673</c:v>
                </c:pt>
                <c:pt idx="8">
                  <c:v>8.64256265064776</c:v>
                </c:pt>
              </c:numCache>
            </c:numRef>
          </c:val>
        </c:ser>
        <c:ser>
          <c:idx val="1"/>
          <c:order val="1"/>
          <c:tx>
            <c:v>1990-2000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Table2!$A$105:$A$113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Table2!$G$105:$G$113</c:f>
              <c:numCache>
                <c:ptCount val="9"/>
                <c:pt idx="0">
                  <c:v>15.146331731407509</c:v>
                </c:pt>
                <c:pt idx="1">
                  <c:v>14.375439182594471</c:v>
                </c:pt>
                <c:pt idx="2">
                  <c:v>17.68833220616978</c:v>
                </c:pt>
                <c:pt idx="3">
                  <c:v>14.959037587474624</c:v>
                </c:pt>
                <c:pt idx="4">
                  <c:v>16.812404389374134</c:v>
                </c:pt>
                <c:pt idx="5">
                  <c:v>13.762044297683923</c:v>
                </c:pt>
                <c:pt idx="6">
                  <c:v>15.187394721820722</c:v>
                </c:pt>
                <c:pt idx="7">
                  <c:v>15.408502098094168</c:v>
                </c:pt>
                <c:pt idx="8">
                  <c:v>13.974225713038528</c:v>
                </c:pt>
              </c:numCache>
            </c:numRef>
          </c:val>
        </c:ser>
        <c:axId val="709669"/>
        <c:axId val="6387022"/>
      </c:bar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 per yeat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572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2000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2000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Table2!$A$91:$A$99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Table2!$E$91:$E$99</c:f>
              <c:numCache>
                <c:ptCount val="9"/>
                <c:pt idx="0">
                  <c:v>14.729946098471103</c:v>
                </c:pt>
                <c:pt idx="1">
                  <c:v>16.716982195944578</c:v>
                </c:pt>
                <c:pt idx="2">
                  <c:v>12.029539031832298</c:v>
                </c:pt>
                <c:pt idx="3">
                  <c:v>8.098869368117818</c:v>
                </c:pt>
                <c:pt idx="4">
                  <c:v>14.15228475693861</c:v>
                </c:pt>
                <c:pt idx="5">
                  <c:v>14.244804254962215</c:v>
                </c:pt>
                <c:pt idx="6">
                  <c:v>13.607489247282045</c:v>
                </c:pt>
                <c:pt idx="7">
                  <c:v>14.591127134304713</c:v>
                </c:pt>
                <c:pt idx="8">
                  <c:v>10.553248057622849</c:v>
                </c:pt>
              </c:numCache>
            </c:numRef>
          </c:val>
        </c:ser>
        <c:ser>
          <c:idx val="1"/>
          <c:order val="1"/>
          <c:tx>
            <c:v>2000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Table2!$A$91:$A$99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Table2!$G$91:$G$99</c:f>
              <c:numCache>
                <c:ptCount val="9"/>
                <c:pt idx="0">
                  <c:v>21.586311508115955</c:v>
                </c:pt>
                <c:pt idx="1">
                  <c:v>22.991703977739853</c:v>
                </c:pt>
                <c:pt idx="2">
                  <c:v>26.987571802483817</c:v>
                </c:pt>
                <c:pt idx="3">
                  <c:v>19.145940344475413</c:v>
                </c:pt>
                <c:pt idx="4">
                  <c:v>24.42888864956846</c:v>
                </c:pt>
                <c:pt idx="5">
                  <c:v>18.336870172734923</c:v>
                </c:pt>
                <c:pt idx="6">
                  <c:v>20.239421079591338</c:v>
                </c:pt>
                <c:pt idx="7">
                  <c:v>22.9371369371521</c:v>
                </c:pt>
                <c:pt idx="8">
                  <c:v>20.16232919836759</c:v>
                </c:pt>
              </c:numCache>
            </c:numRef>
          </c:val>
        </c:ser>
        <c:axId val="57483199"/>
        <c:axId val="47586744"/>
      </c:bar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483199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572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2003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2003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Table2!$A$75:$A$83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Table2!$E$75:$E$83</c:f>
              <c:numCache>
                <c:ptCount val="9"/>
                <c:pt idx="0">
                  <c:v>15.251547565694118</c:v>
                </c:pt>
                <c:pt idx="1">
                  <c:v>13.77101121544475</c:v>
                </c:pt>
                <c:pt idx="2">
                  <c:v>12.517541102756091</c:v>
                </c:pt>
                <c:pt idx="3">
                  <c:v>14.556788747509884</c:v>
                </c:pt>
                <c:pt idx="4">
                  <c:v>12.47051935420937</c:v>
                </c:pt>
                <c:pt idx="5">
                  <c:v>15.323557426018118</c:v>
                </c:pt>
                <c:pt idx="6">
                  <c:v>15.05538875803282</c:v>
                </c:pt>
                <c:pt idx="7">
                  <c:v>14.421186560130055</c:v>
                </c:pt>
                <c:pt idx="8">
                  <c:v>11.331631095891622</c:v>
                </c:pt>
              </c:numCache>
            </c:numRef>
          </c:val>
        </c:ser>
        <c:ser>
          <c:idx val="1"/>
          <c:order val="1"/>
          <c:tx>
            <c:v>2003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Table2!$A$75:$A$83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Table2!$G$75:$G$83</c:f>
              <c:numCache>
                <c:ptCount val="9"/>
                <c:pt idx="0">
                  <c:v>19.957686477754713</c:v>
                </c:pt>
                <c:pt idx="1">
                  <c:v>17.17555330037625</c:v>
                </c:pt>
                <c:pt idx="2">
                  <c:v>19.886651464669978</c:v>
                </c:pt>
                <c:pt idx="3">
                  <c:v>19.33902366762745</c:v>
                </c:pt>
                <c:pt idx="4">
                  <c:v>20.884018931051752</c:v>
                </c:pt>
                <c:pt idx="5">
                  <c:v>18.137294686782724</c:v>
                </c:pt>
                <c:pt idx="6">
                  <c:v>21.083368960347745</c:v>
                </c:pt>
                <c:pt idx="7">
                  <c:v>18.98975963645476</c:v>
                </c:pt>
                <c:pt idx="8">
                  <c:v>14.808657047083356</c:v>
                </c:pt>
              </c:numCache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62751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572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2004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2004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Table2!$A$59:$A$67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Table2!$E$59:$E$67</c:f>
              <c:numCache>
                <c:ptCount val="9"/>
                <c:pt idx="0">
                  <c:v>14.455564607516074</c:v>
                </c:pt>
                <c:pt idx="1">
                  <c:v>15.161346637664561</c:v>
                </c:pt>
                <c:pt idx="2">
                  <c:v>15.519791009658721</c:v>
                </c:pt>
                <c:pt idx="3">
                  <c:v>12.09236944613804</c:v>
                </c:pt>
                <c:pt idx="4">
                  <c:v>13.534962956760884</c:v>
                </c:pt>
                <c:pt idx="5">
                  <c:v>15.326385582006669</c:v>
                </c:pt>
                <c:pt idx="6">
                  <c:v>15.48019490595228</c:v>
                </c:pt>
                <c:pt idx="7">
                  <c:v>15.239115596476477</c:v>
                </c:pt>
                <c:pt idx="8">
                  <c:v>11.872632120114396</c:v>
                </c:pt>
              </c:numCache>
            </c:numRef>
          </c:val>
        </c:ser>
        <c:ser>
          <c:idx val="1"/>
          <c:order val="1"/>
          <c:tx>
            <c:v>2004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Table2!$A$59:$A$67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Table2!$G$59:$G$67</c:f>
              <c:numCache>
                <c:ptCount val="9"/>
                <c:pt idx="0">
                  <c:v>16.50576160960972</c:v>
                </c:pt>
                <c:pt idx="1">
                  <c:v>14.016402852142235</c:v>
                </c:pt>
                <c:pt idx="2">
                  <c:v>19.072460126101912</c:v>
                </c:pt>
                <c:pt idx="3">
                  <c:v>16.068486889829444</c:v>
                </c:pt>
                <c:pt idx="4">
                  <c:v>18.007640031313457</c:v>
                </c:pt>
                <c:pt idx="5">
                  <c:v>15.809281936837825</c:v>
                </c:pt>
                <c:pt idx="6">
                  <c:v>18.573170047495054</c:v>
                </c:pt>
                <c:pt idx="7">
                  <c:v>17.7285140830999</c:v>
                </c:pt>
                <c:pt idx="8">
                  <c:v>9.98479666030165</c:v>
                </c:pt>
              </c:numCache>
            </c:numRef>
          </c:val>
        </c:ser>
        <c:axId val="62562643"/>
        <c:axId val="26192876"/>
      </c:bar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56264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1552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2005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2005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Table2!$A$46:$A$54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Table2!$E$46:$E$54</c:f>
              <c:numCache>
                <c:ptCount val="9"/>
                <c:pt idx="0">
                  <c:v>12.705197312906328</c:v>
                </c:pt>
                <c:pt idx="1">
                  <c:v>11.442987553577224</c:v>
                </c:pt>
                <c:pt idx="2">
                  <c:v>10.494059546308259</c:v>
                </c:pt>
                <c:pt idx="3">
                  <c:v>10.004110680195009</c:v>
                </c:pt>
                <c:pt idx="4">
                  <c:v>11.892273035531021</c:v>
                </c:pt>
                <c:pt idx="5">
                  <c:v>12.643499021817554</c:v>
                </c:pt>
                <c:pt idx="6">
                  <c:v>12.421938756115015</c:v>
                </c:pt>
                <c:pt idx="7">
                  <c:v>12.190573748074797</c:v>
                </c:pt>
                <c:pt idx="8">
                  <c:v>10.882769845964601</c:v>
                </c:pt>
              </c:numCache>
            </c:numRef>
          </c:val>
        </c:ser>
        <c:ser>
          <c:idx val="1"/>
          <c:order val="1"/>
          <c:tx>
            <c:v>2005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Table2!$A$46:$A$54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Table2!$G$46:$G$54</c:f>
              <c:numCache>
                <c:ptCount val="9"/>
                <c:pt idx="0">
                  <c:v>16.47688444050078</c:v>
                </c:pt>
                <c:pt idx="1">
                  <c:v>12.289838626483546</c:v>
                </c:pt>
                <c:pt idx="2">
                  <c:v>12.885892132079734</c:v>
                </c:pt>
                <c:pt idx="3">
                  <c:v>13.30948735192175</c:v>
                </c:pt>
                <c:pt idx="4">
                  <c:v>17.71018164675231</c:v>
                </c:pt>
                <c:pt idx="5">
                  <c:v>14.286717815425497</c:v>
                </c:pt>
                <c:pt idx="6">
                  <c:v>19.446708927390375</c:v>
                </c:pt>
                <c:pt idx="7">
                  <c:v>16.88887809621017</c:v>
                </c:pt>
                <c:pt idx="8">
                  <c:v>12.25599818144041</c:v>
                </c:pt>
              </c:numCache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40929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847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2006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2006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Table2!$A$33:$A$41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Table2!$E$33:$E$41</c:f>
              <c:numCache>
                <c:ptCount val="9"/>
                <c:pt idx="0">
                  <c:v>14.628482307162102</c:v>
                </c:pt>
                <c:pt idx="1">
                  <c:v>13.080734503444617</c:v>
                </c:pt>
                <c:pt idx="2">
                  <c:v>11.980526134931294</c:v>
                </c:pt>
                <c:pt idx="3">
                  <c:v>10.443423668441065</c:v>
                </c:pt>
                <c:pt idx="4">
                  <c:v>12.831794131979699</c:v>
                </c:pt>
                <c:pt idx="5">
                  <c:v>12.608253896620969</c:v>
                </c:pt>
                <c:pt idx="6">
                  <c:v>13.268758653941795</c:v>
                </c:pt>
                <c:pt idx="7">
                  <c:v>14.242199986330522</c:v>
                </c:pt>
                <c:pt idx="8">
                  <c:v>12.787617449442836</c:v>
                </c:pt>
              </c:numCache>
            </c:numRef>
          </c:val>
        </c:ser>
        <c:ser>
          <c:idx val="1"/>
          <c:order val="1"/>
          <c:tx>
            <c:v>2006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Table2!$A$33:$A$41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Table2!$G$33:$G$41</c:f>
              <c:numCache>
                <c:ptCount val="9"/>
                <c:pt idx="0">
                  <c:v>17.584808995412104</c:v>
                </c:pt>
                <c:pt idx="1">
                  <c:v>18.456612754330475</c:v>
                </c:pt>
                <c:pt idx="2">
                  <c:v>17.2119921640955</c:v>
                </c:pt>
                <c:pt idx="3">
                  <c:v>15.215080341996517</c:v>
                </c:pt>
                <c:pt idx="4">
                  <c:v>20.31733929951438</c:v>
                </c:pt>
                <c:pt idx="5">
                  <c:v>17.790647379827977</c:v>
                </c:pt>
                <c:pt idx="6">
                  <c:v>14.997249068029207</c:v>
                </c:pt>
                <c:pt idx="7">
                  <c:v>19.045834526242263</c:v>
                </c:pt>
                <c:pt idx="8">
                  <c:v>15.92392492020592</c:v>
                </c:pt>
              </c:numCache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689319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847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2007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5"/>
          <c:w val="0.91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2007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Table2!$E$20:$E$28</c:f>
              <c:numCache>
                <c:ptCount val="9"/>
                <c:pt idx="0">
                  <c:v>15.16577227001041</c:v>
                </c:pt>
                <c:pt idx="1">
                  <c:v>11.929558680259829</c:v>
                </c:pt>
                <c:pt idx="2">
                  <c:v>10.680009762182426</c:v>
                </c:pt>
                <c:pt idx="3">
                  <c:v>8.027593975759482</c:v>
                </c:pt>
                <c:pt idx="4">
                  <c:v>10.802800531956102</c:v>
                </c:pt>
                <c:pt idx="5">
                  <c:v>12.763792650406515</c:v>
                </c:pt>
                <c:pt idx="6">
                  <c:v>13.640701194084606</c:v>
                </c:pt>
                <c:pt idx="7">
                  <c:v>12.674519433429591</c:v>
                </c:pt>
                <c:pt idx="8">
                  <c:v>9.78260947260544</c:v>
                </c:pt>
              </c:numCache>
            </c:numRef>
          </c:val>
        </c:ser>
        <c:ser>
          <c:idx val="1"/>
          <c:order val="1"/>
          <c:tx>
            <c:v>2007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Table2!$G$20:$G$28</c:f>
              <c:numCache>
                <c:ptCount val="9"/>
                <c:pt idx="0">
                  <c:v>17.467968811323946</c:v>
                </c:pt>
                <c:pt idx="1">
                  <c:v>14.554448139143817</c:v>
                </c:pt>
                <c:pt idx="2">
                  <c:v>15.645889519755297</c:v>
                </c:pt>
                <c:pt idx="3">
                  <c:v>14.059706724452631</c:v>
                </c:pt>
                <c:pt idx="4">
                  <c:v>18.806499366673133</c:v>
                </c:pt>
                <c:pt idx="5">
                  <c:v>14.150785719235236</c:v>
                </c:pt>
                <c:pt idx="6">
                  <c:v>20.962186811844354</c:v>
                </c:pt>
                <c:pt idx="7">
                  <c:v>17.546602087235442</c:v>
                </c:pt>
                <c:pt idx="8">
                  <c:v>11.940483371635715</c:v>
                </c:pt>
              </c:numCache>
            </c:numRef>
          </c:val>
        </c:ser>
        <c:axId val="5153697"/>
        <c:axId val="46383274"/>
      </c:barChart>
      <c:cat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53697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847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2008 Kansas
Comparison of Pumping &amp; Irrigation Demand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875"/>
          <c:w val="0.913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2008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Table2!$A$7:$A$15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Table2!$E$7:$E$15</c:f>
              <c:numCache>
                <c:ptCount val="9"/>
                <c:pt idx="0">
                  <c:v>14.752123788976721</c:v>
                </c:pt>
                <c:pt idx="1">
                  <c:v>11.816900097308945</c:v>
                </c:pt>
                <c:pt idx="2">
                  <c:v>6.738253974461849</c:v>
                </c:pt>
                <c:pt idx="3">
                  <c:v>9.634683179148936</c:v>
                </c:pt>
                <c:pt idx="4">
                  <c:v>10.70135529758817</c:v>
                </c:pt>
                <c:pt idx="5">
                  <c:v>11.893361080048368</c:v>
                </c:pt>
                <c:pt idx="6">
                  <c:v>13.846785106821882</c:v>
                </c:pt>
                <c:pt idx="7">
                  <c:v>12.159902586711102</c:v>
                </c:pt>
                <c:pt idx="8">
                  <c:v>8.375708481289017</c:v>
                </c:pt>
              </c:numCache>
            </c:numRef>
          </c:val>
        </c:ser>
        <c:ser>
          <c:idx val="1"/>
          <c:order val="1"/>
          <c:tx>
            <c:v>2008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Table2!$A$7:$A$15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Table2!$G$7:$G$15</c:f>
              <c:numCache>
                <c:ptCount val="9"/>
                <c:pt idx="0">
                  <c:v>16.719658750284104</c:v>
                </c:pt>
                <c:pt idx="1">
                  <c:v>17.16128549537646</c:v>
                </c:pt>
                <c:pt idx="2">
                  <c:v>15.79676514498966</c:v>
                </c:pt>
                <c:pt idx="3">
                  <c:v>14.237423824363118</c:v>
                </c:pt>
                <c:pt idx="4">
                  <c:v>16.933257638612634</c:v>
                </c:pt>
                <c:pt idx="5">
                  <c:v>14.866345453924058</c:v>
                </c:pt>
                <c:pt idx="6">
                  <c:v>17.288095078188398</c:v>
                </c:pt>
                <c:pt idx="7">
                  <c:v>15.994027362527882</c:v>
                </c:pt>
                <c:pt idx="8">
                  <c:v>12.634615720748824</c:v>
                </c:pt>
              </c:numCache>
            </c:numRef>
          </c:val>
        </c:ser>
        <c:axId val="14796283"/>
        <c:axId val="66057684"/>
      </c:bar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79628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18475"/>
          <c:w val="0.203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tabSelected="1" zoomScalePageLayoutView="0" workbookViewId="0" topLeftCell="X1">
      <selection activeCell="A52" sqref="A52"/>
    </sheetView>
  </sheetViews>
  <sheetFormatPr defaultColWidth="9.33203125" defaultRowHeight="12.75"/>
  <cols>
    <col min="1" max="1" width="13.83203125" style="0" customWidth="1"/>
    <col min="2" max="2" width="4.5" style="0" customWidth="1"/>
    <col min="3" max="5" width="10.83203125" style="0" customWidth="1"/>
    <col min="6" max="6" width="2.83203125" style="0" customWidth="1"/>
    <col min="7" max="9" width="10.83203125" style="0" customWidth="1"/>
    <col min="10" max="10" width="2.83203125" style="0" customWidth="1"/>
    <col min="11" max="13" width="10.83203125" style="0" customWidth="1"/>
    <col min="14" max="14" width="2.83203125" style="0" customWidth="1"/>
    <col min="15" max="17" width="10.83203125" style="0" customWidth="1"/>
    <col min="18" max="18" width="2.83203125" style="0" customWidth="1"/>
    <col min="19" max="21" width="10.83203125" style="0" customWidth="1"/>
    <col min="22" max="22" width="2.83203125" style="0" customWidth="1"/>
    <col min="23" max="25" width="10.83203125" style="0" customWidth="1"/>
    <col min="26" max="26" width="2.83203125" style="0" customWidth="1"/>
    <col min="27" max="28" width="10.83203125" style="0" customWidth="1"/>
    <col min="29" max="29" width="2.83203125" style="0" customWidth="1"/>
    <col min="30" max="31" width="10.83203125" style="0" customWidth="1"/>
    <col min="32" max="32" width="13.83203125" style="0" customWidth="1"/>
    <col min="33" max="33" width="2.83203125" style="0" customWidth="1"/>
    <col min="34" max="35" width="10.83203125" style="0" customWidth="1"/>
    <col min="36" max="36" width="13.83203125" style="0" customWidth="1"/>
    <col min="38" max="41" width="11.66015625" style="0" customWidth="1"/>
    <col min="42" max="42" width="10.66015625" style="0" customWidth="1"/>
    <col min="43" max="43" width="10.16015625" style="0" customWidth="1"/>
    <col min="44" max="44" width="10" style="0" customWidth="1"/>
    <col min="45" max="45" width="9.83203125" style="0" customWidth="1"/>
  </cols>
  <sheetData>
    <row r="1" spans="1:13" ht="18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>
      <c r="A2" s="25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25" t="s">
        <v>144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0"/>
      <c r="P4" s="2"/>
      <c r="Q4" s="2"/>
      <c r="S4" s="10"/>
      <c r="T4" s="2"/>
      <c r="U4" s="2"/>
      <c r="W4" s="10"/>
      <c r="X4" s="2"/>
      <c r="Y4" s="2"/>
      <c r="AI4" s="26" t="s">
        <v>25</v>
      </c>
    </row>
    <row r="5" spans="1:35" ht="13.5" thickBot="1">
      <c r="A5" s="11"/>
      <c r="B5" s="78"/>
      <c r="C5" s="12"/>
      <c r="D5" s="12" t="s">
        <v>137</v>
      </c>
      <c r="E5" s="12"/>
      <c r="F5" s="78"/>
      <c r="G5" s="12"/>
      <c r="H5" s="12" t="s">
        <v>123</v>
      </c>
      <c r="I5" s="12"/>
      <c r="J5" s="78"/>
      <c r="K5" s="12"/>
      <c r="L5" s="12" t="s">
        <v>111</v>
      </c>
      <c r="M5" s="12"/>
      <c r="O5" s="12"/>
      <c r="P5" s="12" t="s">
        <v>95</v>
      </c>
      <c r="Q5" s="12"/>
      <c r="S5" s="12"/>
      <c r="T5" s="12" t="s">
        <v>47</v>
      </c>
      <c r="U5" s="12"/>
      <c r="W5" s="12"/>
      <c r="X5" s="12" t="s">
        <v>2</v>
      </c>
      <c r="Y5" s="12"/>
      <c r="AA5" s="18" t="s">
        <v>86</v>
      </c>
      <c r="AB5" s="18"/>
      <c r="AD5" s="18" t="s">
        <v>86</v>
      </c>
      <c r="AE5" s="18"/>
      <c r="AF5" s="18" t="s">
        <v>22</v>
      </c>
      <c r="AH5" s="18" t="s">
        <v>86</v>
      </c>
      <c r="AI5" s="18"/>
    </row>
    <row r="6" spans="1:42" ht="51">
      <c r="A6" s="3" t="s">
        <v>33</v>
      </c>
      <c r="B6" s="28"/>
      <c r="C6" s="43" t="s">
        <v>3</v>
      </c>
      <c r="D6" s="43" t="s">
        <v>16</v>
      </c>
      <c r="E6" s="43" t="s">
        <v>26</v>
      </c>
      <c r="F6" s="28"/>
      <c r="G6" s="43" t="s">
        <v>3</v>
      </c>
      <c r="H6" s="43" t="s">
        <v>16</v>
      </c>
      <c r="I6" s="43" t="s">
        <v>26</v>
      </c>
      <c r="J6" s="28"/>
      <c r="K6" s="43" t="s">
        <v>3</v>
      </c>
      <c r="L6" s="43" t="s">
        <v>16</v>
      </c>
      <c r="M6" s="43" t="s">
        <v>26</v>
      </c>
      <c r="O6" s="43" t="s">
        <v>3</v>
      </c>
      <c r="P6" s="43" t="s">
        <v>16</v>
      </c>
      <c r="Q6" s="43" t="s">
        <v>26</v>
      </c>
      <c r="S6" s="43" t="s">
        <v>3</v>
      </c>
      <c r="T6" s="43" t="s">
        <v>16</v>
      </c>
      <c r="U6" s="43" t="s">
        <v>26</v>
      </c>
      <c r="W6" s="4" t="s">
        <v>3</v>
      </c>
      <c r="X6" s="4" t="s">
        <v>16</v>
      </c>
      <c r="Y6" s="4" t="s">
        <v>26</v>
      </c>
      <c r="AA6" s="4" t="s">
        <v>18</v>
      </c>
      <c r="AB6" s="4" t="s">
        <v>19</v>
      </c>
      <c r="AD6" s="4" t="s">
        <v>17</v>
      </c>
      <c r="AE6" s="4" t="s">
        <v>20</v>
      </c>
      <c r="AF6" s="4" t="s">
        <v>21</v>
      </c>
      <c r="AH6" s="4" t="s">
        <v>27</v>
      </c>
      <c r="AI6" s="4" t="s">
        <v>28</v>
      </c>
      <c r="AJ6" s="16"/>
      <c r="AK6" s="93" t="s">
        <v>151</v>
      </c>
      <c r="AL6" s="87" t="s">
        <v>14</v>
      </c>
      <c r="AM6" s="87" t="s">
        <v>112</v>
      </c>
      <c r="AN6" s="87" t="s">
        <v>29</v>
      </c>
      <c r="AO6" s="87" t="s">
        <v>38</v>
      </c>
      <c r="AP6" s="88" t="s">
        <v>153</v>
      </c>
    </row>
    <row r="7" spans="1:42" ht="12.75">
      <c r="A7" s="7" t="s">
        <v>82</v>
      </c>
      <c r="B7" s="6"/>
      <c r="C7" s="84">
        <v>26.58480564085899</v>
      </c>
      <c r="D7" s="84">
        <v>14.034475971912464</v>
      </c>
      <c r="E7" s="84">
        <v>16.719658750284104</v>
      </c>
      <c r="F7" s="6"/>
      <c r="G7" s="44">
        <v>26.384312038015583</v>
      </c>
      <c r="H7" s="44">
        <v>14.649876556244806</v>
      </c>
      <c r="I7" s="44">
        <v>17.467968811323946</v>
      </c>
      <c r="J7" s="6"/>
      <c r="K7" s="44">
        <v>27.44727060426517</v>
      </c>
      <c r="L7" s="44">
        <v>14.713081896301471</v>
      </c>
      <c r="M7" s="44">
        <v>17.584808995412104</v>
      </c>
      <c r="N7" s="8"/>
      <c r="O7" s="44">
        <v>26.671900404823248</v>
      </c>
      <c r="P7" s="44">
        <v>14.246136018267887</v>
      </c>
      <c r="Q7" s="44">
        <v>16.47688444050078</v>
      </c>
      <c r="R7" s="8"/>
      <c r="S7" s="44">
        <v>27.494501180457274</v>
      </c>
      <c r="T7" s="44">
        <v>14.271103607282306</v>
      </c>
      <c r="U7" s="44">
        <v>16.50576160960972</v>
      </c>
      <c r="V7" s="8"/>
      <c r="W7" s="13">
        <v>27.292327015927434</v>
      </c>
      <c r="X7" s="13">
        <v>16.637175885618202</v>
      </c>
      <c r="Y7" s="13">
        <v>19.957686477754713</v>
      </c>
      <c r="Z7" s="8"/>
      <c r="AA7" s="14">
        <v>28.38</v>
      </c>
      <c r="AB7" s="14">
        <v>25.51</v>
      </c>
      <c r="AC7" s="8"/>
      <c r="AD7" s="14">
        <v>18.30829709665464</v>
      </c>
      <c r="AE7" s="14">
        <v>12.267497318418128</v>
      </c>
      <c r="AF7" s="14">
        <v>13.911219520975305</v>
      </c>
      <c r="AH7" s="14">
        <v>21.586311508115955</v>
      </c>
      <c r="AI7" s="14">
        <v>15.146331731407509</v>
      </c>
      <c r="AJ7" s="17"/>
      <c r="AK7" s="89">
        <v>2008</v>
      </c>
      <c r="AL7" s="17">
        <f>C16</f>
        <v>26.43024814451888</v>
      </c>
      <c r="AM7" s="17">
        <f>D16</f>
        <v>13.649645497813053</v>
      </c>
      <c r="AN7" s="17">
        <f>E16</f>
        <v>16.261436714025937</v>
      </c>
      <c r="AO7" s="17">
        <f>Table2!E16</f>
        <v>12.564170591256378</v>
      </c>
      <c r="AP7" s="94">
        <f>AO7/AN7</f>
        <v>0.7726359492220902</v>
      </c>
    </row>
    <row r="8" spans="1:42" ht="12.75">
      <c r="A8" s="7" t="s">
        <v>4</v>
      </c>
      <c r="B8" s="6"/>
      <c r="C8" s="84">
        <v>25.934291785680557</v>
      </c>
      <c r="D8" s="84">
        <v>13.97498221023943</v>
      </c>
      <c r="E8" s="84">
        <v>17.16128549537646</v>
      </c>
      <c r="F8" s="6"/>
      <c r="G8" s="44">
        <v>25.43712700367935</v>
      </c>
      <c r="H8" s="44">
        <v>11.854560304506256</v>
      </c>
      <c r="I8" s="44">
        <v>14.554448139143817</v>
      </c>
      <c r="J8" s="6"/>
      <c r="K8" s="44">
        <v>27.395727224760435</v>
      </c>
      <c r="L8" s="44">
        <v>14.909946896038614</v>
      </c>
      <c r="M8" s="44">
        <v>18.456612754330475</v>
      </c>
      <c r="N8" s="8"/>
      <c r="O8" s="44">
        <v>25.389657826154632</v>
      </c>
      <c r="P8" s="44">
        <v>10.211700200322001</v>
      </c>
      <c r="Q8" s="44">
        <v>12.289838626483546</v>
      </c>
      <c r="R8" s="8"/>
      <c r="S8" s="44">
        <v>26.402919646562093</v>
      </c>
      <c r="T8" s="44">
        <v>11.646312711102576</v>
      </c>
      <c r="U8" s="44">
        <v>14.016402852142235</v>
      </c>
      <c r="V8" s="8"/>
      <c r="W8" s="13">
        <v>27.099317776553825</v>
      </c>
      <c r="X8" s="13">
        <v>13.67575581583378</v>
      </c>
      <c r="Y8" s="13">
        <v>17.17555330037625</v>
      </c>
      <c r="Z8" s="8"/>
      <c r="AA8" s="14">
        <v>27.94</v>
      </c>
      <c r="AB8" s="14">
        <v>24.82</v>
      </c>
      <c r="AC8" s="8"/>
      <c r="AD8" s="14">
        <v>18.341684581507973</v>
      </c>
      <c r="AE8" s="14">
        <v>11.008648280368472</v>
      </c>
      <c r="AF8" s="14">
        <v>11.683025842686055</v>
      </c>
      <c r="AH8" s="14">
        <v>22.991703977739853</v>
      </c>
      <c r="AI8" s="14">
        <v>14.375439182594471</v>
      </c>
      <c r="AJ8" s="17"/>
      <c r="AK8" s="89">
        <v>2007</v>
      </c>
      <c r="AL8" s="17">
        <f>G16</f>
        <v>26.28024302648951</v>
      </c>
      <c r="AM8" s="17">
        <f>H16</f>
        <v>14.845772811346036</v>
      </c>
      <c r="AN8" s="17">
        <f>I16</f>
        <v>17.703661548034454</v>
      </c>
      <c r="AO8" s="66">
        <f>Table2!E29</f>
        <v>13.014128314253192</v>
      </c>
      <c r="AP8" s="94">
        <f aca="true" t="shared" si="0" ref="AP8:AP14">AO8/AN8</f>
        <v>0.7351094167126169</v>
      </c>
    </row>
    <row r="9" spans="1:42" ht="12.75">
      <c r="A9" s="7" t="s">
        <v>5</v>
      </c>
      <c r="B9" s="6"/>
      <c r="C9" s="84">
        <v>25.244545810776106</v>
      </c>
      <c r="D9" s="84">
        <v>12.189724007363596</v>
      </c>
      <c r="E9" s="84">
        <v>15.79676514498966</v>
      </c>
      <c r="F9" s="6"/>
      <c r="G9" s="44">
        <v>25.38546915457073</v>
      </c>
      <c r="H9" s="44">
        <v>12.107331689147559</v>
      </c>
      <c r="I9" s="44">
        <v>15.645889519755297</v>
      </c>
      <c r="J9" s="6"/>
      <c r="K9" s="44">
        <v>27.236194984558107</v>
      </c>
      <c r="L9" s="44">
        <v>13.313132075913517</v>
      </c>
      <c r="M9" s="44">
        <v>17.2119921640955</v>
      </c>
      <c r="N9" s="8"/>
      <c r="O9" s="44">
        <v>26.34692731866546</v>
      </c>
      <c r="P9" s="44">
        <v>10.911472025411097</v>
      </c>
      <c r="Q9" s="44">
        <v>12.885892132079734</v>
      </c>
      <c r="R9" s="8"/>
      <c r="S9" s="44">
        <v>27.658402083850554</v>
      </c>
      <c r="T9" s="44">
        <v>16.150113084032288</v>
      </c>
      <c r="U9" s="44">
        <v>19.072460126101912</v>
      </c>
      <c r="V9" s="8"/>
      <c r="W9" s="13">
        <v>26.339468722384815</v>
      </c>
      <c r="X9" s="13">
        <v>15.479089037040032</v>
      </c>
      <c r="Y9" s="13">
        <v>19.886651464669978</v>
      </c>
      <c r="Z9" s="8"/>
      <c r="AA9" s="14">
        <v>27.46</v>
      </c>
      <c r="AB9" s="14">
        <v>25.43</v>
      </c>
      <c r="AC9" s="8"/>
      <c r="AD9" s="14">
        <v>20.3779524683667</v>
      </c>
      <c r="AE9" s="14">
        <v>12.918545454016288</v>
      </c>
      <c r="AF9" s="14">
        <v>13.044555625519365</v>
      </c>
      <c r="AH9" s="14">
        <v>26.987571802483817</v>
      </c>
      <c r="AI9" s="14">
        <v>17.68833220616978</v>
      </c>
      <c r="AJ9" s="17"/>
      <c r="AK9" s="90">
        <v>2006</v>
      </c>
      <c r="AL9" s="17">
        <f>K16</f>
        <v>27.19571075316011</v>
      </c>
      <c r="AM9" s="17">
        <f>L16</f>
        <v>14.525252715476539</v>
      </c>
      <c r="AN9" s="17">
        <f>M16</f>
        <v>17.36066933424722</v>
      </c>
      <c r="AO9" s="66">
        <f>Table2!E42</f>
        <v>13.45428327491759</v>
      </c>
      <c r="AP9" s="94">
        <f t="shared" si="0"/>
        <v>0.7749864372093338</v>
      </c>
    </row>
    <row r="10" spans="1:42" ht="12.75">
      <c r="A10" s="7" t="s">
        <v>6</v>
      </c>
      <c r="B10" s="6"/>
      <c r="C10" s="84">
        <v>24.48912760378022</v>
      </c>
      <c r="D10" s="84">
        <v>11.344008882504417</v>
      </c>
      <c r="E10" s="84">
        <v>14.237423824363118</v>
      </c>
      <c r="F10" s="6"/>
      <c r="G10" s="44">
        <v>24.165844021439973</v>
      </c>
      <c r="H10" s="44">
        <v>11.253952061335395</v>
      </c>
      <c r="I10" s="44">
        <v>14.059706724452631</v>
      </c>
      <c r="J10" s="6"/>
      <c r="K10" s="44">
        <v>25.593906100429546</v>
      </c>
      <c r="L10" s="44">
        <v>11.775190674968355</v>
      </c>
      <c r="M10" s="44">
        <v>15.215080341996517</v>
      </c>
      <c r="N10" s="8"/>
      <c r="O10" s="44">
        <v>25.396568064520505</v>
      </c>
      <c r="P10" s="44">
        <v>10.92546803504344</v>
      </c>
      <c r="Q10" s="44">
        <v>13.30948735192175</v>
      </c>
      <c r="R10" s="8"/>
      <c r="S10" s="44">
        <v>25.03915577182767</v>
      </c>
      <c r="T10" s="44">
        <v>13.190270612564037</v>
      </c>
      <c r="U10" s="44">
        <v>16.068486889829444</v>
      </c>
      <c r="V10" s="8"/>
      <c r="W10" s="13">
        <v>25.682377721259584</v>
      </c>
      <c r="X10" s="13">
        <v>14.606148641463198</v>
      </c>
      <c r="Y10" s="13">
        <v>19.33902366762745</v>
      </c>
      <c r="Z10" s="8"/>
      <c r="AA10" s="14">
        <v>27.27</v>
      </c>
      <c r="AB10" s="14">
        <v>24.86</v>
      </c>
      <c r="AC10" s="8"/>
      <c r="AD10" s="14">
        <v>13.721431522682751</v>
      </c>
      <c r="AE10" s="14">
        <v>10.609204052008572</v>
      </c>
      <c r="AF10" s="14">
        <v>11.837135685943824</v>
      </c>
      <c r="AH10" s="14">
        <v>19.145940344475413</v>
      </c>
      <c r="AI10" s="14">
        <v>14.959037587474624</v>
      </c>
      <c r="AJ10" s="17"/>
      <c r="AK10" s="90">
        <v>2005</v>
      </c>
      <c r="AL10" s="66">
        <f>O16</f>
        <v>27.013706368380216</v>
      </c>
      <c r="AM10" s="66">
        <f>P16</f>
        <v>14.27165572451005</v>
      </c>
      <c r="AN10" s="66">
        <f>Q16</f>
        <v>16.816609026106143</v>
      </c>
      <c r="AO10" s="66">
        <f>Table2!E55</f>
        <v>12.291193972227163</v>
      </c>
      <c r="AP10" s="94">
        <f t="shared" si="0"/>
        <v>0.7308961011786791</v>
      </c>
    </row>
    <row r="11" spans="1:42" ht="12.75">
      <c r="A11" s="7" t="s">
        <v>7</v>
      </c>
      <c r="B11" s="6"/>
      <c r="C11" s="84">
        <v>27.44158654659365</v>
      </c>
      <c r="D11" s="84">
        <v>14.190331992960328</v>
      </c>
      <c r="E11" s="84">
        <v>16.933257638612634</v>
      </c>
      <c r="F11" s="6"/>
      <c r="G11" s="44">
        <v>29.037025395068635</v>
      </c>
      <c r="H11" s="44">
        <v>15.733489143944663</v>
      </c>
      <c r="I11" s="44">
        <v>18.806499366673133</v>
      </c>
      <c r="J11" s="6"/>
      <c r="K11" s="44">
        <v>29.717190740251294</v>
      </c>
      <c r="L11" s="44">
        <v>16.808392983350082</v>
      </c>
      <c r="M11" s="44">
        <v>20.31733929951438</v>
      </c>
      <c r="N11" s="8"/>
      <c r="O11" s="44">
        <v>29.64998498179925</v>
      </c>
      <c r="P11" s="44">
        <v>15.047043893710772</v>
      </c>
      <c r="Q11" s="44">
        <v>17.71018164675231</v>
      </c>
      <c r="R11" s="8"/>
      <c r="S11" s="44">
        <v>29.61763783575829</v>
      </c>
      <c r="T11" s="44">
        <v>15.299772491210202</v>
      </c>
      <c r="U11" s="44">
        <v>18.007640031313457</v>
      </c>
      <c r="V11" s="8"/>
      <c r="W11" s="13">
        <v>29.828800862753326</v>
      </c>
      <c r="X11" s="13">
        <v>17.18359434445558</v>
      </c>
      <c r="Y11" s="13">
        <v>20.884018931051752</v>
      </c>
      <c r="Z11" s="8"/>
      <c r="AA11" s="14">
        <v>30.41</v>
      </c>
      <c r="AB11" s="14">
        <v>27.83</v>
      </c>
      <c r="AC11" s="8"/>
      <c r="AD11" s="14">
        <v>20.451203524638224</v>
      </c>
      <c r="AE11" s="14">
        <v>13.553772689910328</v>
      </c>
      <c r="AF11" s="14">
        <v>13.908256225496952</v>
      </c>
      <c r="AH11" s="14">
        <v>24.42888864956846</v>
      </c>
      <c r="AI11" s="14">
        <v>16.812404389374134</v>
      </c>
      <c r="AJ11" s="17"/>
      <c r="AK11" s="90">
        <v>2004</v>
      </c>
      <c r="AL11" s="17">
        <f>S16</f>
        <v>27.36744614649636</v>
      </c>
      <c r="AM11" s="17">
        <f>T16</f>
        <v>14.69576311621204</v>
      </c>
      <c r="AN11" s="17">
        <f>U16</f>
        <v>17.32118407598086</v>
      </c>
      <c r="AO11" s="17">
        <f>Table2!E68</f>
        <v>15.081415493009958</v>
      </c>
      <c r="AP11" s="94">
        <f t="shared" si="0"/>
        <v>0.8706919473203469</v>
      </c>
    </row>
    <row r="12" spans="1:42" ht="12.75">
      <c r="A12" s="7" t="s">
        <v>8</v>
      </c>
      <c r="B12" s="6"/>
      <c r="C12" s="84">
        <v>25.179733423449953</v>
      </c>
      <c r="D12" s="84">
        <v>12.48453114811718</v>
      </c>
      <c r="E12" s="84">
        <v>14.866345453924058</v>
      </c>
      <c r="F12" s="6"/>
      <c r="G12" s="44">
        <v>25.15314290139325</v>
      </c>
      <c r="H12" s="44">
        <v>11.825809124259855</v>
      </c>
      <c r="I12" s="44">
        <v>14.150785719235236</v>
      </c>
      <c r="J12" s="6"/>
      <c r="K12" s="44">
        <v>27.0583569038317</v>
      </c>
      <c r="L12" s="44">
        <v>14.900907854086496</v>
      </c>
      <c r="M12" s="44">
        <v>17.790647379827977</v>
      </c>
      <c r="N12" s="8"/>
      <c r="O12" s="44">
        <v>26.373304560086712</v>
      </c>
      <c r="P12" s="44">
        <v>12.01881562866788</v>
      </c>
      <c r="Q12" s="44">
        <v>14.286717815425497</v>
      </c>
      <c r="R12" s="8"/>
      <c r="S12" s="44">
        <v>26.57818853815719</v>
      </c>
      <c r="T12" s="44">
        <v>13.299684873409413</v>
      </c>
      <c r="U12" s="44">
        <v>15.809281936837825</v>
      </c>
      <c r="V12" s="8"/>
      <c r="W12" s="13">
        <v>26.798042025703026</v>
      </c>
      <c r="X12" s="13">
        <v>15.159730646779655</v>
      </c>
      <c r="Y12" s="13">
        <v>18.137294686782724</v>
      </c>
      <c r="Z12" s="8"/>
      <c r="AA12" s="14">
        <v>27.72</v>
      </c>
      <c r="AB12" s="14">
        <v>25.48</v>
      </c>
      <c r="AC12" s="8"/>
      <c r="AD12" s="14">
        <v>15.67974273783029</v>
      </c>
      <c r="AE12" s="14">
        <v>11.19421481563842</v>
      </c>
      <c r="AF12" s="14">
        <v>11.579949283763714</v>
      </c>
      <c r="AH12" s="14">
        <v>18.336870172734923</v>
      </c>
      <c r="AI12" s="14">
        <v>13.762044297683923</v>
      </c>
      <c r="AJ12" s="17"/>
      <c r="AK12" s="90">
        <v>2003</v>
      </c>
      <c r="AL12" s="17">
        <f>W16</f>
        <v>27.398608133385213</v>
      </c>
      <c r="AM12" s="17">
        <f>X16</f>
        <v>16.351844671822782</v>
      </c>
      <c r="AN12" s="17">
        <f>Y16</f>
        <v>19.602106928970507</v>
      </c>
      <c r="AO12" s="17">
        <f>Table2!E84</f>
        <v>14.70332949536674</v>
      </c>
      <c r="AP12" s="94">
        <f t="shared" si="0"/>
        <v>0.7500892403375412</v>
      </c>
    </row>
    <row r="13" spans="1:42" ht="12.75">
      <c r="A13" s="7" t="s">
        <v>9</v>
      </c>
      <c r="B13" s="6"/>
      <c r="C13" s="84">
        <v>27.572195460961417</v>
      </c>
      <c r="D13" s="84">
        <v>14.590554243525688</v>
      </c>
      <c r="E13" s="84">
        <v>17.288095078188398</v>
      </c>
      <c r="F13" s="6"/>
      <c r="G13" s="44">
        <v>27.02614146779478</v>
      </c>
      <c r="H13" s="44">
        <v>17.654314238751255</v>
      </c>
      <c r="I13" s="44">
        <v>20.962186811844354</v>
      </c>
      <c r="J13" s="6"/>
      <c r="K13" s="44">
        <v>27.121297005599956</v>
      </c>
      <c r="L13" s="44">
        <v>12.625232744144245</v>
      </c>
      <c r="M13" s="44">
        <v>14.997249068029207</v>
      </c>
      <c r="N13" s="8"/>
      <c r="O13" s="44">
        <v>27.486479164237636</v>
      </c>
      <c r="P13" s="44">
        <v>16.44347846370271</v>
      </c>
      <c r="Q13" s="44">
        <v>19.446708927390375</v>
      </c>
      <c r="R13" s="8"/>
      <c r="S13" s="44">
        <v>27.885379468949033</v>
      </c>
      <c r="T13" s="44">
        <v>15.704843571166514</v>
      </c>
      <c r="U13" s="44">
        <v>18.573170047495054</v>
      </c>
      <c r="V13" s="8"/>
      <c r="W13" s="13">
        <v>27.932701015259337</v>
      </c>
      <c r="X13" s="13">
        <v>17.634648518429135</v>
      </c>
      <c r="Y13" s="13">
        <v>21.083368960347745</v>
      </c>
      <c r="Z13" s="8"/>
      <c r="AA13" s="14">
        <v>27.85</v>
      </c>
      <c r="AB13" s="14">
        <v>25.31</v>
      </c>
      <c r="AC13" s="8"/>
      <c r="AD13" s="14">
        <v>17.360127103113584</v>
      </c>
      <c r="AE13" s="14">
        <v>12.401071610949144</v>
      </c>
      <c r="AF13" s="14">
        <v>14.350636901089866</v>
      </c>
      <c r="AH13" s="14">
        <v>20.239421079591338</v>
      </c>
      <c r="AI13" s="14">
        <v>15.187394721820722</v>
      </c>
      <c r="AJ13" s="17"/>
      <c r="AK13" s="90">
        <v>2000</v>
      </c>
      <c r="AL13" s="17">
        <f>AA16</f>
        <v>28.48156979093667</v>
      </c>
      <c r="AM13" s="17">
        <f>AD16</f>
        <v>18.056456157800376</v>
      </c>
      <c r="AN13" s="17">
        <f>AH16</f>
        <v>21.149863570351407</v>
      </c>
      <c r="AO13" s="17">
        <v>14.114458607791661</v>
      </c>
      <c r="AP13" s="94">
        <f t="shared" si="0"/>
        <v>0.667354593604934</v>
      </c>
    </row>
    <row r="14" spans="1:42" ht="13.5" thickBot="1">
      <c r="A14" s="7" t="s">
        <v>10</v>
      </c>
      <c r="B14" s="6"/>
      <c r="C14" s="84">
        <v>26.228928128666126</v>
      </c>
      <c r="D14" s="84">
        <v>13.526054929164808</v>
      </c>
      <c r="E14" s="84">
        <v>15.994027362527882</v>
      </c>
      <c r="F14" s="6"/>
      <c r="G14" s="44">
        <v>26.086730548528575</v>
      </c>
      <c r="H14" s="44">
        <v>14.837700047816735</v>
      </c>
      <c r="I14" s="44">
        <v>17.546602087235442</v>
      </c>
      <c r="J14" s="6"/>
      <c r="K14" s="44">
        <v>26.91783001194295</v>
      </c>
      <c r="L14" s="44">
        <v>16.0912504246753</v>
      </c>
      <c r="M14" s="44">
        <v>19.045834526242263</v>
      </c>
      <c r="N14" s="8"/>
      <c r="O14" s="44">
        <v>27.00453185191588</v>
      </c>
      <c r="P14" s="44">
        <v>14.389616639902705</v>
      </c>
      <c r="Q14" s="44">
        <v>16.88887809621017</v>
      </c>
      <c r="R14" s="8"/>
      <c r="S14" s="44">
        <v>27.1748789693932</v>
      </c>
      <c r="T14" s="44">
        <v>15.105001042560023</v>
      </c>
      <c r="U14" s="44">
        <v>17.7285140830999</v>
      </c>
      <c r="V14" s="8"/>
      <c r="W14" s="13">
        <v>27.125337358249023</v>
      </c>
      <c r="X14" s="13">
        <v>16.070605578823955</v>
      </c>
      <c r="Y14" s="13">
        <v>18.98975963645476</v>
      </c>
      <c r="Z14" s="8"/>
      <c r="AA14" s="14">
        <v>29.66</v>
      </c>
      <c r="AB14" s="14">
        <v>26.79</v>
      </c>
      <c r="AC14" s="8"/>
      <c r="AD14" s="14">
        <v>20.132685882977142</v>
      </c>
      <c r="AE14" s="14">
        <v>13.001018928113814</v>
      </c>
      <c r="AF14" s="14">
        <v>13.623948513811083</v>
      </c>
      <c r="AH14" s="14">
        <v>22.9371369371521</v>
      </c>
      <c r="AI14" s="14">
        <v>15.408502098094168</v>
      </c>
      <c r="AJ14" s="17"/>
      <c r="AK14" s="91" t="s">
        <v>15</v>
      </c>
      <c r="AL14" s="92">
        <f>AB16</f>
        <v>25.8623817774664</v>
      </c>
      <c r="AM14" s="92">
        <f>AE16</f>
        <v>12.297726650230487</v>
      </c>
      <c r="AN14" s="92">
        <f>AI16</f>
        <v>15.05377734156804</v>
      </c>
      <c r="AO14" s="92">
        <v>11.66692462898634</v>
      </c>
      <c r="AP14" s="95">
        <f t="shared" si="0"/>
        <v>0.7750164204149896</v>
      </c>
    </row>
    <row r="15" spans="1:36" ht="12.75">
      <c r="A15" s="7" t="s">
        <v>11</v>
      </c>
      <c r="B15" s="6"/>
      <c r="C15" s="84">
        <v>22.252869026286962</v>
      </c>
      <c r="D15" s="84">
        <v>10.566713374898455</v>
      </c>
      <c r="E15" s="84">
        <v>12.634615720748824</v>
      </c>
      <c r="F15" s="6"/>
      <c r="G15" s="44">
        <v>24.744130163004314</v>
      </c>
      <c r="H15" s="44">
        <v>9.959183294471515</v>
      </c>
      <c r="I15" s="44">
        <v>11.940483371635715</v>
      </c>
      <c r="J15" s="6"/>
      <c r="K15" s="44">
        <v>24.357283542736017</v>
      </c>
      <c r="L15" s="44">
        <v>13.213486723286694</v>
      </c>
      <c r="M15" s="44">
        <v>15.92392492020592</v>
      </c>
      <c r="N15" s="8"/>
      <c r="O15" s="44">
        <v>24.837114884752395</v>
      </c>
      <c r="P15" s="44">
        <v>10.79994288519653</v>
      </c>
      <c r="Q15" s="44">
        <v>12.25599818144041</v>
      </c>
      <c r="R15" s="8"/>
      <c r="S15" s="44">
        <v>23.964253537001454</v>
      </c>
      <c r="T15" s="44">
        <v>8.79856801993139</v>
      </c>
      <c r="U15" s="44">
        <v>9.98479666030165</v>
      </c>
      <c r="V15" s="8"/>
      <c r="W15" s="13">
        <v>24.360342276051153</v>
      </c>
      <c r="X15" s="13">
        <v>12.504795484062322</v>
      </c>
      <c r="Y15" s="13">
        <v>14.808657047083356</v>
      </c>
      <c r="Z15" s="8"/>
      <c r="AA15" s="14">
        <v>28.76</v>
      </c>
      <c r="AB15" s="14">
        <v>25.53</v>
      </c>
      <c r="AC15" s="8"/>
      <c r="AD15" s="14">
        <v>16.414700997517162</v>
      </c>
      <c r="AE15" s="14">
        <v>10.930817710332404</v>
      </c>
      <c r="AF15" s="14">
        <v>10.58776199109344</v>
      </c>
      <c r="AH15" s="14">
        <v>20.16232919836759</v>
      </c>
      <c r="AI15" s="14">
        <v>13.974225713038528</v>
      </c>
      <c r="AJ15" s="17"/>
    </row>
    <row r="16" spans="1:41" s="22" customFormat="1" ht="25.5">
      <c r="A16" s="21" t="s">
        <v>12</v>
      </c>
      <c r="B16" s="69"/>
      <c r="C16" s="49">
        <f>SUMPRODUCT(C$7:C$15,$G$22:$G$30)/$G$31</f>
        <v>26.43024814451888</v>
      </c>
      <c r="D16" s="49">
        <f>SUMPRODUCT(D$7:D$15,$G$22:$G$30)/$G$31</f>
        <v>13.649645497813053</v>
      </c>
      <c r="E16" s="49">
        <f>SUMPRODUCT(E$7:E$15,$G$22:$G$30)/$G$31</f>
        <v>16.261436714025937</v>
      </c>
      <c r="F16" s="69"/>
      <c r="G16" s="49">
        <f>SUMPRODUCT(G$7:G$15,$G$22:$G$30)/$G$31</f>
        <v>26.28024302648951</v>
      </c>
      <c r="H16" s="49">
        <f>SUMPRODUCT(H$7:H$15,$G$22:$G$30)/$G$31</f>
        <v>14.845772811346036</v>
      </c>
      <c r="I16" s="49">
        <f>SUMPRODUCT(I$7:I$15,$G$22:$G$30)/$G$31</f>
        <v>17.703661548034454</v>
      </c>
      <c r="J16" s="69"/>
      <c r="K16" s="49">
        <f>SUMPRODUCT(K$7:K$15,K$22:K$30)/K$31</f>
        <v>27.19571075316011</v>
      </c>
      <c r="L16" s="49">
        <f>SUMPRODUCT(L$7:L$15,L$22:L$30)/L31</f>
        <v>14.525252715476539</v>
      </c>
      <c r="M16" s="49">
        <f>SUMPRODUCT(M$7:M$15,M$22:M$30)/M31</f>
        <v>17.36066933424722</v>
      </c>
      <c r="O16" s="49">
        <f>SUMPRODUCT(O$7:O$15,O$22:O$30)/O$31</f>
        <v>27.013706368380216</v>
      </c>
      <c r="P16" s="49">
        <f>SUMPRODUCT(P$7:P$15,P$22:P$30)/P31</f>
        <v>14.27165572451005</v>
      </c>
      <c r="Q16" s="49">
        <f>SUMPRODUCT(Q$7:Q$15,Q$22:Q$30)/Q31</f>
        <v>16.816609026106143</v>
      </c>
      <c r="S16" s="49">
        <f>SUMPRODUCT(S$7:S$15,S$22:S$30)/S31</f>
        <v>27.36744614649636</v>
      </c>
      <c r="T16" s="49">
        <f>SUMPRODUCT(T$7:T$15,T$22:T$30)/T31</f>
        <v>14.69576311621204</v>
      </c>
      <c r="U16" s="49">
        <f>SUMPRODUCT(U$7:U$15,U$22:U$30)/U31</f>
        <v>17.32118407598086</v>
      </c>
      <c r="W16" s="23">
        <f>SUMPRODUCT(W$7:W$15,W$22:W$30)/W31</f>
        <v>27.398608133385213</v>
      </c>
      <c r="X16" s="23">
        <f>SUMPRODUCT(X$7:X$15,X$22:X$30)/X31</f>
        <v>16.351844671822782</v>
      </c>
      <c r="Y16" s="23">
        <f>SUMPRODUCT(Y$7:Y$15,Y$22:Y$30)/Y31</f>
        <v>19.602106928970507</v>
      </c>
      <c r="AA16" s="23">
        <f>SUMPRODUCT(AA$7:AA$15,AA$22:AA$30)/AA31</f>
        <v>28.48156979093667</v>
      </c>
      <c r="AB16" s="23">
        <f>SUMPRODUCT(AB$7:AB$15,AB$22:AB$30)/AB31</f>
        <v>25.8623817774664</v>
      </c>
      <c r="AD16" s="23">
        <f>SUMPRODUCT(AD$7:AD$15,AD$22:AD$30)/AD31</f>
        <v>18.056456157800376</v>
      </c>
      <c r="AE16" s="23">
        <f>SUMPRODUCT(AE$7:AE$15,AE$22:AE$30)/AE31</f>
        <v>12.297726650230487</v>
      </c>
      <c r="AF16" s="23">
        <f>SUMPRODUCT(AF$7:AF$15,AF$22:AF$30)/AF31</f>
        <v>13.357576028016362</v>
      </c>
      <c r="AH16" s="23">
        <f>SUMPRODUCT(AH$7:AH$15,AH$22:AH$30)/AH31</f>
        <v>21.149863570351407</v>
      </c>
      <c r="AI16" s="23">
        <f>SUMPRODUCT(AI$7:AI$15,AI$22:AI$30)/AI31</f>
        <v>15.05377734156804</v>
      </c>
      <c r="AJ16" s="24"/>
      <c r="AK16"/>
      <c r="AL16"/>
      <c r="AM16"/>
      <c r="AN16"/>
      <c r="AO16"/>
    </row>
    <row r="17" spans="1:41" s="22" customFormat="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70"/>
      <c r="M17" s="70"/>
      <c r="O17" s="70"/>
      <c r="P17" s="70"/>
      <c r="Q17" s="70"/>
      <c r="S17" s="70"/>
      <c r="T17" s="70"/>
      <c r="U17" s="70"/>
      <c r="W17" s="24"/>
      <c r="X17" s="24"/>
      <c r="Y17" s="24"/>
      <c r="AA17" s="24"/>
      <c r="AB17" s="24"/>
      <c r="AD17" s="24"/>
      <c r="AE17" s="24"/>
      <c r="AF17" s="24"/>
      <c r="AH17" s="24"/>
      <c r="AI17" s="24"/>
      <c r="AJ17" s="24"/>
      <c r="AK17"/>
      <c r="AL17"/>
      <c r="AM17"/>
      <c r="AN17"/>
      <c r="AO17"/>
    </row>
    <row r="18" spans="1:41" ht="12.75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6"/>
      <c r="L18" s="50"/>
      <c r="M18" s="51"/>
      <c r="N18" t="s">
        <v>24</v>
      </c>
      <c r="O18" s="6"/>
      <c r="P18" s="50"/>
      <c r="Q18" s="51"/>
      <c r="S18" s="6"/>
      <c r="T18" s="50"/>
      <c r="U18" s="51"/>
      <c r="W18" s="15"/>
      <c r="X18" s="5"/>
      <c r="Y18" s="2"/>
      <c r="AA18" s="9"/>
      <c r="AD18" s="5"/>
      <c r="AK18" s="22"/>
      <c r="AL18" s="22"/>
      <c r="AM18" s="22"/>
      <c r="AN18" s="22"/>
      <c r="AO18" s="22"/>
    </row>
    <row r="19" spans="1:3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50"/>
      <c r="M19" s="51"/>
      <c r="N19" t="s">
        <v>39</v>
      </c>
      <c r="O19" s="6"/>
      <c r="P19" s="50"/>
      <c r="Q19" s="51"/>
      <c r="S19" s="6"/>
      <c r="T19" s="50"/>
      <c r="U19" s="51"/>
      <c r="W19" s="15"/>
      <c r="X19" s="5"/>
      <c r="Y19" s="2"/>
      <c r="AA19" s="9"/>
      <c r="AD19" s="5"/>
    </row>
    <row r="20" spans="11:29" ht="12.75">
      <c r="K20" s="6"/>
      <c r="L20" s="50"/>
      <c r="M20" s="52"/>
      <c r="O20" s="6"/>
      <c r="P20" s="50"/>
      <c r="Q20" s="52"/>
      <c r="S20" s="6"/>
      <c r="T20" s="50"/>
      <c r="U20" s="52"/>
      <c r="W20" s="15"/>
      <c r="X20" s="5"/>
      <c r="AA20" s="9"/>
      <c r="AC20" s="5"/>
    </row>
    <row r="21" spans="1:35" ht="30.75" customHeight="1">
      <c r="A21" s="3" t="s">
        <v>33</v>
      </c>
      <c r="B21" s="28"/>
      <c r="C21" s="43" t="s">
        <v>13</v>
      </c>
      <c r="D21" s="28"/>
      <c r="E21" s="28"/>
      <c r="F21" s="28"/>
      <c r="G21" s="43" t="s">
        <v>13</v>
      </c>
      <c r="H21" s="28"/>
      <c r="I21" s="28"/>
      <c r="J21" s="28"/>
      <c r="K21" s="43" t="s">
        <v>13</v>
      </c>
      <c r="L21" s="43" t="s">
        <v>13</v>
      </c>
      <c r="M21" s="43" t="s">
        <v>13</v>
      </c>
      <c r="O21" s="43" t="s">
        <v>13</v>
      </c>
      <c r="P21" s="43" t="s">
        <v>13</v>
      </c>
      <c r="Q21" s="43" t="s">
        <v>13</v>
      </c>
      <c r="S21" s="43" t="s">
        <v>13</v>
      </c>
      <c r="T21" s="43" t="s">
        <v>13</v>
      </c>
      <c r="U21" s="43" t="s">
        <v>13</v>
      </c>
      <c r="W21" s="4" t="s">
        <v>13</v>
      </c>
      <c r="X21" s="4" t="s">
        <v>13</v>
      </c>
      <c r="Y21" s="4" t="s">
        <v>13</v>
      </c>
      <c r="AA21" s="4" t="s">
        <v>13</v>
      </c>
      <c r="AB21" s="4" t="s">
        <v>13</v>
      </c>
      <c r="AC21" s="4"/>
      <c r="AD21" s="4" t="s">
        <v>13</v>
      </c>
      <c r="AE21" s="4" t="s">
        <v>13</v>
      </c>
      <c r="AF21" s="4" t="s">
        <v>13</v>
      </c>
      <c r="AH21" s="4" t="s">
        <v>13</v>
      </c>
      <c r="AI21" s="4" t="s">
        <v>13</v>
      </c>
    </row>
    <row r="22" spans="1:35" ht="12.75">
      <c r="A22" s="7" t="s">
        <v>82</v>
      </c>
      <c r="B22" s="6"/>
      <c r="C22" s="79">
        <v>44438</v>
      </c>
      <c r="D22" s="6"/>
      <c r="E22" s="6"/>
      <c r="F22" s="6"/>
      <c r="G22" s="20">
        <v>45139</v>
      </c>
      <c r="H22" s="6"/>
      <c r="I22" s="6"/>
      <c r="J22" s="6"/>
      <c r="K22" s="79">
        <v>45266</v>
      </c>
      <c r="L22" s="79">
        <v>45266</v>
      </c>
      <c r="M22" s="79">
        <v>45266</v>
      </c>
      <c r="N22" s="8"/>
      <c r="O22" s="46">
        <v>46500</v>
      </c>
      <c r="P22" s="46">
        <v>46500</v>
      </c>
      <c r="Q22" s="46">
        <v>46500</v>
      </c>
      <c r="R22" s="8"/>
      <c r="S22" s="46">
        <v>46221</v>
      </c>
      <c r="T22" s="46">
        <v>46221</v>
      </c>
      <c r="U22" s="46">
        <v>46221</v>
      </c>
      <c r="V22" s="8"/>
      <c r="W22" s="19">
        <v>46580</v>
      </c>
      <c r="X22" s="19">
        <v>46580</v>
      </c>
      <c r="Y22" s="19">
        <v>46580</v>
      </c>
      <c r="Z22" s="8"/>
      <c r="AA22" s="19">
        <v>49513</v>
      </c>
      <c r="AB22" s="19">
        <v>45770.72727272727</v>
      </c>
      <c r="AC22" s="19"/>
      <c r="AD22" s="19">
        <v>49513</v>
      </c>
      <c r="AE22" s="19">
        <v>45770.72727272727</v>
      </c>
      <c r="AF22" s="19">
        <v>24259.633983025265</v>
      </c>
      <c r="AH22" s="19">
        <v>49513</v>
      </c>
      <c r="AI22" s="19">
        <v>45770.72727272727</v>
      </c>
    </row>
    <row r="23" spans="1:35" ht="12.75">
      <c r="A23" s="7" t="s">
        <v>4</v>
      </c>
      <c r="B23" s="6"/>
      <c r="C23" s="79">
        <v>10964</v>
      </c>
      <c r="D23" s="6"/>
      <c r="E23" s="6"/>
      <c r="F23" s="6"/>
      <c r="G23" s="20">
        <v>11084</v>
      </c>
      <c r="H23" s="6"/>
      <c r="I23" s="6"/>
      <c r="J23" s="6"/>
      <c r="K23" s="79">
        <v>11322</v>
      </c>
      <c r="L23" s="79">
        <v>11322</v>
      </c>
      <c r="M23" s="79">
        <v>11322</v>
      </c>
      <c r="N23" s="8"/>
      <c r="O23" s="46">
        <v>11344</v>
      </c>
      <c r="P23" s="46">
        <v>11344</v>
      </c>
      <c r="Q23" s="46">
        <v>11344</v>
      </c>
      <c r="R23" s="8"/>
      <c r="S23" s="46">
        <v>10482</v>
      </c>
      <c r="T23" s="46">
        <v>10482</v>
      </c>
      <c r="U23" s="46">
        <v>10482</v>
      </c>
      <c r="V23" s="8"/>
      <c r="W23" s="19">
        <v>11973</v>
      </c>
      <c r="X23" s="19">
        <v>11973</v>
      </c>
      <c r="Y23" s="19">
        <v>11973</v>
      </c>
      <c r="Z23" s="8"/>
      <c r="AA23" s="19">
        <v>11836</v>
      </c>
      <c r="AB23" s="19">
        <v>10635.727272727272</v>
      </c>
      <c r="AC23" s="19"/>
      <c r="AD23" s="19">
        <v>11836</v>
      </c>
      <c r="AE23" s="19">
        <v>10635.727272727272</v>
      </c>
      <c r="AF23" s="19">
        <v>6304.600699195587</v>
      </c>
      <c r="AH23" s="19">
        <v>11836</v>
      </c>
      <c r="AI23" s="19">
        <v>10635.727272727272</v>
      </c>
    </row>
    <row r="24" spans="1:35" ht="12.75">
      <c r="A24" s="7" t="s">
        <v>5</v>
      </c>
      <c r="B24" s="6"/>
      <c r="C24" s="79">
        <v>13533</v>
      </c>
      <c r="D24" s="6"/>
      <c r="E24" s="6"/>
      <c r="F24" s="6"/>
      <c r="G24" s="20">
        <v>9604</v>
      </c>
      <c r="H24" s="6"/>
      <c r="I24" s="6"/>
      <c r="J24" s="6"/>
      <c r="K24" s="79">
        <v>9679</v>
      </c>
      <c r="L24" s="79">
        <v>9679</v>
      </c>
      <c r="M24" s="79">
        <v>9679</v>
      </c>
      <c r="N24" s="8"/>
      <c r="O24" s="46">
        <v>9758</v>
      </c>
      <c r="P24" s="46">
        <v>9758</v>
      </c>
      <c r="Q24" s="46">
        <v>9758</v>
      </c>
      <c r="R24" s="8"/>
      <c r="S24" s="46">
        <v>9318</v>
      </c>
      <c r="T24" s="46">
        <v>9318</v>
      </c>
      <c r="U24" s="46">
        <v>9318</v>
      </c>
      <c r="V24" s="8"/>
      <c r="W24" s="19">
        <v>10467</v>
      </c>
      <c r="X24" s="19">
        <v>10467</v>
      </c>
      <c r="Y24" s="19">
        <v>10467</v>
      </c>
      <c r="Z24" s="8"/>
      <c r="AA24" s="19">
        <v>7728</v>
      </c>
      <c r="AB24" s="19">
        <v>6967.636363636364</v>
      </c>
      <c r="AC24" s="19"/>
      <c r="AD24" s="19">
        <v>7728</v>
      </c>
      <c r="AE24" s="19">
        <v>6967.636363636364</v>
      </c>
      <c r="AF24" s="19">
        <v>3711.8993384330024</v>
      </c>
      <c r="AH24" s="19">
        <v>7728</v>
      </c>
      <c r="AI24" s="19">
        <v>6967.636363636364</v>
      </c>
    </row>
    <row r="25" spans="1:35" ht="12.75">
      <c r="A25" s="7" t="s">
        <v>6</v>
      </c>
      <c r="B25" s="6"/>
      <c r="C25" s="79">
        <v>5464</v>
      </c>
      <c r="D25" s="6"/>
      <c r="E25" s="6"/>
      <c r="F25" s="6"/>
      <c r="G25" s="20">
        <v>6353</v>
      </c>
      <c r="H25" s="6"/>
      <c r="I25" s="6"/>
      <c r="J25" s="6"/>
      <c r="K25" s="79">
        <v>5260</v>
      </c>
      <c r="L25" s="79">
        <v>5260</v>
      </c>
      <c r="M25" s="79">
        <v>5260</v>
      </c>
      <c r="N25" s="8"/>
      <c r="O25" s="46">
        <v>5169</v>
      </c>
      <c r="P25" s="46">
        <v>5169</v>
      </c>
      <c r="Q25" s="46">
        <v>5169</v>
      </c>
      <c r="R25" s="8"/>
      <c r="S25" s="46">
        <v>5839</v>
      </c>
      <c r="T25" s="46">
        <v>5839</v>
      </c>
      <c r="U25" s="46">
        <v>5839</v>
      </c>
      <c r="V25" s="8"/>
      <c r="W25" s="19">
        <v>4603</v>
      </c>
      <c r="X25" s="19">
        <v>4603</v>
      </c>
      <c r="Y25" s="19">
        <v>4603</v>
      </c>
      <c r="Z25" s="8"/>
      <c r="AA25" s="19">
        <v>6179</v>
      </c>
      <c r="AB25" s="19">
        <v>5558</v>
      </c>
      <c r="AC25" s="19"/>
      <c r="AD25" s="19">
        <v>6179</v>
      </c>
      <c r="AE25" s="19">
        <v>5558</v>
      </c>
      <c r="AF25" s="19">
        <v>3822.6394706898727</v>
      </c>
      <c r="AH25" s="19">
        <v>6179</v>
      </c>
      <c r="AI25" s="19">
        <v>5558</v>
      </c>
    </row>
    <row r="26" spans="1:35" ht="12.75">
      <c r="A26" s="7" t="s">
        <v>7</v>
      </c>
      <c r="B26" s="6"/>
      <c r="C26" s="79">
        <v>17839</v>
      </c>
      <c r="D26" s="6"/>
      <c r="E26" s="6"/>
      <c r="F26" s="6"/>
      <c r="G26" s="20">
        <v>18588</v>
      </c>
      <c r="H26" s="6"/>
      <c r="I26" s="6"/>
      <c r="J26" s="6"/>
      <c r="K26" s="79">
        <v>18912</v>
      </c>
      <c r="L26" s="79">
        <v>18912</v>
      </c>
      <c r="M26" s="79">
        <v>18912</v>
      </c>
      <c r="N26" s="8"/>
      <c r="O26" s="46">
        <v>18730</v>
      </c>
      <c r="P26" s="46">
        <v>18730</v>
      </c>
      <c r="Q26" s="46">
        <v>18730</v>
      </c>
      <c r="R26" s="8"/>
      <c r="S26" s="46">
        <v>19635</v>
      </c>
      <c r="T26" s="46">
        <v>19635</v>
      </c>
      <c r="U26" s="46">
        <v>19635</v>
      </c>
      <c r="V26" s="8"/>
      <c r="W26" s="19">
        <v>19162</v>
      </c>
      <c r="X26" s="19">
        <v>19162</v>
      </c>
      <c r="Y26" s="19">
        <v>19162</v>
      </c>
      <c r="Z26" s="8"/>
      <c r="AA26" s="19">
        <v>19024</v>
      </c>
      <c r="AB26" s="19">
        <v>17398.81818181818</v>
      </c>
      <c r="AC26" s="19"/>
      <c r="AD26" s="19">
        <v>19024</v>
      </c>
      <c r="AE26" s="19">
        <v>17398.81818181818</v>
      </c>
      <c r="AF26" s="19">
        <v>8721.906189186968</v>
      </c>
      <c r="AH26" s="19">
        <v>19024</v>
      </c>
      <c r="AI26" s="19">
        <v>17398.81818181818</v>
      </c>
    </row>
    <row r="27" spans="1:35" ht="12.75">
      <c r="A27" s="7" t="s">
        <v>8</v>
      </c>
      <c r="B27" s="6"/>
      <c r="C27" s="79">
        <v>76929</v>
      </c>
      <c r="D27" s="6"/>
      <c r="E27" s="6"/>
      <c r="F27" s="6"/>
      <c r="G27" s="20">
        <v>76383</v>
      </c>
      <c r="H27" s="6"/>
      <c r="I27" s="6"/>
      <c r="J27" s="6"/>
      <c r="K27" s="79">
        <v>75199</v>
      </c>
      <c r="L27" s="79">
        <v>75199</v>
      </c>
      <c r="M27" s="79">
        <v>75199</v>
      </c>
      <c r="N27" s="8"/>
      <c r="O27" s="46">
        <v>74192</v>
      </c>
      <c r="P27" s="46">
        <v>74192</v>
      </c>
      <c r="Q27" s="46">
        <v>74192</v>
      </c>
      <c r="R27" s="8"/>
      <c r="S27" s="46">
        <v>75628</v>
      </c>
      <c r="T27" s="46">
        <v>75628</v>
      </c>
      <c r="U27" s="46">
        <v>75628</v>
      </c>
      <c r="V27" s="8"/>
      <c r="W27" s="19">
        <v>76951</v>
      </c>
      <c r="X27" s="19">
        <v>76951</v>
      </c>
      <c r="Y27" s="19">
        <v>76951</v>
      </c>
      <c r="Z27" s="8"/>
      <c r="AA27" s="19">
        <v>75823</v>
      </c>
      <c r="AB27" s="19">
        <v>71870.54545454546</v>
      </c>
      <c r="AC27" s="19"/>
      <c r="AD27" s="19">
        <v>75823</v>
      </c>
      <c r="AE27" s="19">
        <v>71870.54545454546</v>
      </c>
      <c r="AF27" s="19">
        <v>36082.64123688256</v>
      </c>
      <c r="AH27" s="19">
        <v>75823</v>
      </c>
      <c r="AI27" s="19">
        <v>71870.54545454546</v>
      </c>
    </row>
    <row r="28" spans="1:35" ht="12.75">
      <c r="A28" s="7" t="s">
        <v>9</v>
      </c>
      <c r="B28" s="6"/>
      <c r="C28" s="79">
        <v>109623</v>
      </c>
      <c r="D28" s="6"/>
      <c r="E28" s="6"/>
      <c r="F28" s="6"/>
      <c r="G28" s="20">
        <v>113399</v>
      </c>
      <c r="H28" s="6"/>
      <c r="I28" s="6"/>
      <c r="J28" s="6"/>
      <c r="K28" s="79">
        <v>111383</v>
      </c>
      <c r="L28" s="79">
        <v>111383</v>
      </c>
      <c r="M28" s="79">
        <v>111383</v>
      </c>
      <c r="N28" s="8"/>
      <c r="O28" s="46">
        <v>113513</v>
      </c>
      <c r="P28" s="46">
        <v>113513</v>
      </c>
      <c r="Q28" s="46">
        <v>113513</v>
      </c>
      <c r="R28" s="8"/>
      <c r="S28" s="46">
        <v>110529</v>
      </c>
      <c r="T28" s="46">
        <v>110529</v>
      </c>
      <c r="U28" s="46">
        <v>110529</v>
      </c>
      <c r="V28" s="8"/>
      <c r="W28" s="19">
        <v>116603</v>
      </c>
      <c r="X28" s="19">
        <v>116603</v>
      </c>
      <c r="Y28" s="19">
        <v>116603</v>
      </c>
      <c r="Z28" s="8"/>
      <c r="AA28" s="19">
        <v>116171</v>
      </c>
      <c r="AB28" s="19">
        <v>110729.09090909091</v>
      </c>
      <c r="AC28" s="19"/>
      <c r="AD28" s="19">
        <v>116171</v>
      </c>
      <c r="AE28" s="19">
        <v>110729.09090909091</v>
      </c>
      <c r="AF28" s="19">
        <v>55710.58079649243</v>
      </c>
      <c r="AH28" s="19">
        <v>116171</v>
      </c>
      <c r="AI28" s="19">
        <v>110729.09090909091</v>
      </c>
    </row>
    <row r="29" spans="1:35" ht="12.75">
      <c r="A29" s="7" t="s">
        <v>10</v>
      </c>
      <c r="B29" s="6"/>
      <c r="C29" s="79">
        <v>98434</v>
      </c>
      <c r="D29" s="6"/>
      <c r="E29" s="6"/>
      <c r="F29" s="6"/>
      <c r="G29" s="20">
        <v>99038</v>
      </c>
      <c r="H29" s="6"/>
      <c r="I29" s="6"/>
      <c r="J29" s="6"/>
      <c r="K29" s="79">
        <v>100077</v>
      </c>
      <c r="L29" s="79">
        <v>100077</v>
      </c>
      <c r="M29" s="79">
        <v>100077</v>
      </c>
      <c r="N29" s="8"/>
      <c r="O29" s="46">
        <v>102137</v>
      </c>
      <c r="P29" s="46">
        <v>102137</v>
      </c>
      <c r="Q29" s="46">
        <v>102137</v>
      </c>
      <c r="R29" s="8"/>
      <c r="S29" s="46">
        <v>101149</v>
      </c>
      <c r="T29" s="46">
        <v>101149</v>
      </c>
      <c r="U29" s="46">
        <v>101149</v>
      </c>
      <c r="V29" s="8"/>
      <c r="W29" s="19">
        <v>101809</v>
      </c>
      <c r="X29" s="19">
        <v>101809</v>
      </c>
      <c r="Y29" s="19">
        <v>101809</v>
      </c>
      <c r="Z29" s="8"/>
      <c r="AA29" s="19">
        <v>102327</v>
      </c>
      <c r="AB29" s="19">
        <v>97967.45454545454</v>
      </c>
      <c r="AC29" s="19"/>
      <c r="AD29" s="19">
        <v>102327</v>
      </c>
      <c r="AE29" s="19">
        <v>97967.45454545454</v>
      </c>
      <c r="AF29" s="19">
        <v>44723.22111403605</v>
      </c>
      <c r="AH29" s="19">
        <v>102327</v>
      </c>
      <c r="AI29" s="19">
        <v>97967.45454545454</v>
      </c>
    </row>
    <row r="30" spans="1:35" ht="12.75">
      <c r="A30" s="7" t="s">
        <v>11</v>
      </c>
      <c r="B30" s="6"/>
      <c r="C30" s="79">
        <v>2426</v>
      </c>
      <c r="D30" s="6"/>
      <c r="E30" s="6"/>
      <c r="F30" s="6"/>
      <c r="G30" s="20">
        <v>2537</v>
      </c>
      <c r="H30" s="6"/>
      <c r="I30" s="6"/>
      <c r="J30" s="6"/>
      <c r="K30" s="79">
        <v>2423</v>
      </c>
      <c r="L30" s="79">
        <v>2423</v>
      </c>
      <c r="M30" s="79">
        <v>2423</v>
      </c>
      <c r="N30" s="8"/>
      <c r="O30" s="46">
        <v>2486</v>
      </c>
      <c r="P30" s="46">
        <v>2486</v>
      </c>
      <c r="Q30" s="46">
        <v>2486</v>
      </c>
      <c r="R30" s="8"/>
      <c r="S30" s="46">
        <v>2098</v>
      </c>
      <c r="T30" s="46">
        <v>2098</v>
      </c>
      <c r="U30" s="46">
        <v>2098</v>
      </c>
      <c r="V30" s="8"/>
      <c r="W30" s="19">
        <v>2399</v>
      </c>
      <c r="X30" s="19">
        <v>2399</v>
      </c>
      <c r="Y30" s="19">
        <v>2399</v>
      </c>
      <c r="Z30" s="8"/>
      <c r="AA30" s="19">
        <v>2381</v>
      </c>
      <c r="AB30" s="19">
        <v>1999.909090909091</v>
      </c>
      <c r="AC30" s="19"/>
      <c r="AD30" s="19">
        <v>2381</v>
      </c>
      <c r="AE30" s="19">
        <v>1999.909090909091</v>
      </c>
      <c r="AF30" s="19">
        <v>1371.3445125861126</v>
      </c>
      <c r="AH30" s="19">
        <v>2381</v>
      </c>
      <c r="AI30" s="19">
        <v>1999.909090909091</v>
      </c>
    </row>
    <row r="31" spans="1:35" ht="12.75">
      <c r="A31" s="6" t="s">
        <v>0</v>
      </c>
      <c r="B31" s="6"/>
      <c r="C31" s="83">
        <f>SUM(C22:C30)</f>
        <v>379650</v>
      </c>
      <c r="D31" s="6"/>
      <c r="E31" s="6"/>
      <c r="F31" s="6"/>
      <c r="G31" s="83">
        <f>SUM(G22:G30)</f>
        <v>382125</v>
      </c>
      <c r="H31" s="6"/>
      <c r="I31" s="6"/>
      <c r="J31" s="6"/>
      <c r="K31" s="46">
        <f>SUM(K22:K30)</f>
        <v>379521</v>
      </c>
      <c r="L31" s="46">
        <f>SUM(L22:L30)</f>
        <v>379521</v>
      </c>
      <c r="M31" s="46">
        <f>SUM(M22:M30)</f>
        <v>379521</v>
      </c>
      <c r="O31" s="46">
        <f>SUM(O22:O30)</f>
        <v>383829</v>
      </c>
      <c r="P31" s="46">
        <f>SUM(P22:P30)</f>
        <v>383829</v>
      </c>
      <c r="Q31" s="46">
        <f>SUM(Q22:Q30)</f>
        <v>383829</v>
      </c>
      <c r="S31" s="46">
        <f>SUM(S22:S30)</f>
        <v>380899</v>
      </c>
      <c r="T31" s="46">
        <f>SUM(T22:T30)</f>
        <v>380899</v>
      </c>
      <c r="U31" s="46">
        <f>SUM(U22:U30)</f>
        <v>380899</v>
      </c>
      <c r="W31" s="19">
        <f>SUM(W22:W30)</f>
        <v>390547</v>
      </c>
      <c r="X31" s="19">
        <f>SUM(X22:X30)</f>
        <v>390547</v>
      </c>
      <c r="Y31" s="19">
        <f>SUM(Y22:Y30)</f>
        <v>390547</v>
      </c>
      <c r="AA31" s="19">
        <f>SUM(AA22:AA30)</f>
        <v>390982</v>
      </c>
      <c r="AB31" s="19">
        <f>SUM(AB22:AB30)</f>
        <v>368897.90909090906</v>
      </c>
      <c r="AC31" s="19"/>
      <c r="AD31" s="19">
        <f>SUM(AD22:AD30)</f>
        <v>390982</v>
      </c>
      <c r="AE31" s="19">
        <f>SUM(AE22:AE30)</f>
        <v>368897.90909090906</v>
      </c>
      <c r="AF31" s="19">
        <f>SUM(AF22:AF30)</f>
        <v>184708.46734052783</v>
      </c>
      <c r="AH31" s="19">
        <f>SUM(AH22:AH30)</f>
        <v>390982</v>
      </c>
      <c r="AI31" s="19">
        <f>SUM(AI22:AI30)</f>
        <v>368897.90909090906</v>
      </c>
    </row>
    <row r="32" spans="1:3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71"/>
      <c r="P32" s="71"/>
      <c r="Q32" s="71"/>
      <c r="S32" s="71"/>
      <c r="T32" s="71"/>
      <c r="U32" s="71"/>
      <c r="W32" s="72"/>
      <c r="X32" s="72"/>
      <c r="Y32" s="72"/>
      <c r="AA32" s="72"/>
      <c r="AB32" s="72"/>
      <c r="AC32" s="72"/>
      <c r="AD32" s="72"/>
      <c r="AE32" s="72"/>
      <c r="AF32" s="72"/>
      <c r="AH32" s="72"/>
      <c r="AI32" s="72"/>
    </row>
    <row r="33" spans="14:23" ht="12.75">
      <c r="N33" s="45" t="s">
        <v>54</v>
      </c>
      <c r="O33" s="45"/>
      <c r="S33" s="45"/>
      <c r="W33" s="15"/>
    </row>
    <row r="34" spans="14:23" ht="12.75">
      <c r="N34" s="47" t="s">
        <v>51</v>
      </c>
      <c r="P34" t="s">
        <v>48</v>
      </c>
      <c r="T34" t="s">
        <v>48</v>
      </c>
      <c r="W34" s="15"/>
    </row>
    <row r="35" spans="14:23" ht="12.75">
      <c r="N35" s="48" t="s">
        <v>52</v>
      </c>
      <c r="P35" t="s">
        <v>49</v>
      </c>
      <c r="T35" t="s">
        <v>49</v>
      </c>
      <c r="W35" s="15"/>
    </row>
    <row r="36" spans="14:23" ht="12.75">
      <c r="N36" s="48" t="s">
        <v>53</v>
      </c>
      <c r="P36" t="s">
        <v>50</v>
      </c>
      <c r="T36" t="s">
        <v>50</v>
      </c>
      <c r="W36" s="15"/>
    </row>
    <row r="37" spans="14:23" ht="12.75">
      <c r="N37" s="47" t="s">
        <v>96</v>
      </c>
      <c r="O37" s="15"/>
      <c r="S37" s="15"/>
      <c r="W37" s="15"/>
    </row>
    <row r="38" ht="12.75">
      <c r="W38" s="15"/>
    </row>
    <row r="39" ht="12.75">
      <c r="W39" s="15"/>
    </row>
    <row r="40" spans="1:23" ht="25.5">
      <c r="A40" s="3" t="s">
        <v>33</v>
      </c>
      <c r="B40" s="28"/>
      <c r="C40" s="28"/>
      <c r="D40" s="28"/>
      <c r="E40" s="28"/>
      <c r="F40" s="28"/>
      <c r="G40" s="28"/>
      <c r="H40" s="28"/>
      <c r="I40" s="28"/>
      <c r="J40" s="28"/>
      <c r="K40" s="43" t="s">
        <v>107</v>
      </c>
      <c r="L40" s="28"/>
      <c r="M40" s="28"/>
      <c r="O40" s="43" t="s">
        <v>107</v>
      </c>
      <c r="S40" s="43" t="s">
        <v>107</v>
      </c>
      <c r="W40" s="43" t="s">
        <v>107</v>
      </c>
    </row>
    <row r="41" spans="1:23" ht="12.75">
      <c r="A41" s="7" t="s">
        <v>82</v>
      </c>
      <c r="B41" s="6"/>
      <c r="C41" s="6"/>
      <c r="D41" s="6"/>
      <c r="E41" s="6"/>
      <c r="F41" s="6"/>
      <c r="G41" s="6"/>
      <c r="H41" s="6"/>
      <c r="I41" s="6"/>
      <c r="J41" s="6"/>
      <c r="K41" s="44">
        <f aca="true" t="shared" si="1" ref="K41:K49">K7-L7</f>
        <v>12.7341887079637</v>
      </c>
      <c r="L41" s="6"/>
      <c r="M41" s="6"/>
      <c r="N41" s="8"/>
      <c r="O41" s="44">
        <f aca="true" t="shared" si="2" ref="O41:O49">O7-P7</f>
        <v>12.425764386555361</v>
      </c>
      <c r="S41" s="44">
        <f aca="true" t="shared" si="3" ref="S41:S49">S7-T7</f>
        <v>13.223397573174967</v>
      </c>
      <c r="W41" s="44">
        <f aca="true" t="shared" si="4" ref="W41:W49">W7-X7</f>
        <v>10.655151130309232</v>
      </c>
    </row>
    <row r="42" spans="1:23" ht="12.75">
      <c r="A42" s="7" t="s">
        <v>4</v>
      </c>
      <c r="B42" s="6"/>
      <c r="C42" s="6"/>
      <c r="D42" s="6"/>
      <c r="E42" s="6"/>
      <c r="F42" s="6"/>
      <c r="G42" s="6"/>
      <c r="H42" s="6"/>
      <c r="I42" s="6"/>
      <c r="J42" s="6"/>
      <c r="K42" s="44">
        <f t="shared" si="1"/>
        <v>12.485780328721821</v>
      </c>
      <c r="L42" s="6"/>
      <c r="M42" s="6"/>
      <c r="N42" s="8"/>
      <c r="O42" s="44">
        <f t="shared" si="2"/>
        <v>15.177957625832631</v>
      </c>
      <c r="S42" s="44">
        <f t="shared" si="3"/>
        <v>14.756606935459518</v>
      </c>
      <c r="W42" s="44">
        <f t="shared" si="4"/>
        <v>13.423561960720045</v>
      </c>
    </row>
    <row r="43" spans="1:23" ht="12.75">
      <c r="A43" s="7" t="s">
        <v>5</v>
      </c>
      <c r="B43" s="6"/>
      <c r="C43" s="6"/>
      <c r="D43" s="6"/>
      <c r="E43" s="6"/>
      <c r="F43" s="6"/>
      <c r="G43" s="6"/>
      <c r="H43" s="6"/>
      <c r="I43" s="6"/>
      <c r="J43" s="6"/>
      <c r="K43" s="44">
        <f t="shared" si="1"/>
        <v>13.92306290864459</v>
      </c>
      <c r="L43" s="6"/>
      <c r="M43" s="6"/>
      <c r="N43" s="8"/>
      <c r="O43" s="44">
        <f t="shared" si="2"/>
        <v>15.435455293254364</v>
      </c>
      <c r="S43" s="44">
        <f t="shared" si="3"/>
        <v>11.508288999818266</v>
      </c>
      <c r="W43" s="44">
        <f t="shared" si="4"/>
        <v>10.860379685344784</v>
      </c>
    </row>
    <row r="44" spans="1:23" ht="12.75">
      <c r="A44" s="7" t="s">
        <v>6</v>
      </c>
      <c r="B44" s="6"/>
      <c r="C44" s="6"/>
      <c r="D44" s="6"/>
      <c r="E44" s="6"/>
      <c r="F44" s="6"/>
      <c r="G44" s="6"/>
      <c r="H44" s="6"/>
      <c r="I44" s="6"/>
      <c r="J44" s="6"/>
      <c r="K44" s="44">
        <f t="shared" si="1"/>
        <v>13.81871542546119</v>
      </c>
      <c r="L44" s="6"/>
      <c r="M44" s="6"/>
      <c r="N44" s="8"/>
      <c r="O44" s="44">
        <f t="shared" si="2"/>
        <v>14.471100029477064</v>
      </c>
      <c r="S44" s="44">
        <f t="shared" si="3"/>
        <v>11.848885159263633</v>
      </c>
      <c r="W44" s="44">
        <f t="shared" si="4"/>
        <v>11.076229079796386</v>
      </c>
    </row>
    <row r="45" spans="1:23" ht="12.75">
      <c r="A45" s="7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44">
        <f t="shared" si="1"/>
        <v>12.908797756901212</v>
      </c>
      <c r="L45" s="6"/>
      <c r="M45" s="6"/>
      <c r="N45" s="8"/>
      <c r="O45" s="44">
        <f t="shared" si="2"/>
        <v>14.602941088088478</v>
      </c>
      <c r="S45" s="44">
        <f t="shared" si="3"/>
        <v>14.317865344548089</v>
      </c>
      <c r="W45" s="44">
        <f t="shared" si="4"/>
        <v>12.645206518297744</v>
      </c>
    </row>
    <row r="46" spans="1:23" ht="12.75">
      <c r="A46" s="7" t="s">
        <v>8</v>
      </c>
      <c r="B46" s="6"/>
      <c r="C46" s="6"/>
      <c r="D46" s="6"/>
      <c r="E46" s="6"/>
      <c r="F46" s="6"/>
      <c r="G46" s="6"/>
      <c r="H46" s="6"/>
      <c r="I46" s="6"/>
      <c r="J46" s="6"/>
      <c r="K46" s="44">
        <f t="shared" si="1"/>
        <v>12.157449049745205</v>
      </c>
      <c r="L46" s="6"/>
      <c r="M46" s="6"/>
      <c r="N46" s="8"/>
      <c r="O46" s="44">
        <f t="shared" si="2"/>
        <v>14.354488931418832</v>
      </c>
      <c r="S46" s="44">
        <f t="shared" si="3"/>
        <v>13.278503664747776</v>
      </c>
      <c r="W46" s="44">
        <f t="shared" si="4"/>
        <v>11.63831137892337</v>
      </c>
    </row>
    <row r="47" spans="1:23" ht="12.75">
      <c r="A47" s="7" t="s">
        <v>9</v>
      </c>
      <c r="B47" s="6"/>
      <c r="C47" s="6"/>
      <c r="D47" s="6"/>
      <c r="E47" s="6"/>
      <c r="F47" s="6"/>
      <c r="G47" s="6"/>
      <c r="H47" s="6"/>
      <c r="I47" s="6"/>
      <c r="J47" s="6"/>
      <c r="K47" s="44">
        <f t="shared" si="1"/>
        <v>14.496064261455711</v>
      </c>
      <c r="L47" s="6"/>
      <c r="M47" s="6"/>
      <c r="N47" s="8"/>
      <c r="O47" s="44">
        <f t="shared" si="2"/>
        <v>11.043000700534925</v>
      </c>
      <c r="S47" s="44">
        <f t="shared" si="3"/>
        <v>12.18053589778252</v>
      </c>
      <c r="W47" s="44">
        <f t="shared" si="4"/>
        <v>10.298052496830202</v>
      </c>
    </row>
    <row r="48" spans="1:23" ht="12.75">
      <c r="A48" s="7" t="s">
        <v>10</v>
      </c>
      <c r="B48" s="6"/>
      <c r="C48" s="6"/>
      <c r="D48" s="6"/>
      <c r="E48" s="6"/>
      <c r="F48" s="6"/>
      <c r="G48" s="6"/>
      <c r="H48" s="6"/>
      <c r="I48" s="6"/>
      <c r="J48" s="6"/>
      <c r="K48" s="44">
        <f t="shared" si="1"/>
        <v>10.826579587267648</v>
      </c>
      <c r="L48" s="6"/>
      <c r="M48" s="6"/>
      <c r="N48" s="8"/>
      <c r="O48" s="44">
        <f t="shared" si="2"/>
        <v>12.614915212013173</v>
      </c>
      <c r="S48" s="44">
        <f t="shared" si="3"/>
        <v>12.069877926833176</v>
      </c>
      <c r="W48" s="44">
        <f t="shared" si="4"/>
        <v>11.054731779425069</v>
      </c>
    </row>
    <row r="49" spans="1:23" ht="12.75">
      <c r="A49" s="7" t="s">
        <v>11</v>
      </c>
      <c r="B49" s="6"/>
      <c r="C49" s="6"/>
      <c r="D49" s="6"/>
      <c r="E49" s="6"/>
      <c r="F49" s="6"/>
      <c r="G49" s="6"/>
      <c r="H49" s="6"/>
      <c r="I49" s="6"/>
      <c r="J49" s="6"/>
      <c r="K49" s="44">
        <f t="shared" si="1"/>
        <v>11.143796819449323</v>
      </c>
      <c r="L49" s="6"/>
      <c r="M49" s="6"/>
      <c r="N49" s="8"/>
      <c r="O49" s="44">
        <f t="shared" si="2"/>
        <v>14.037171999555866</v>
      </c>
      <c r="S49" s="44">
        <f t="shared" si="3"/>
        <v>15.165685517070065</v>
      </c>
      <c r="W49" s="44">
        <f t="shared" si="4"/>
        <v>11.85554679198883</v>
      </c>
    </row>
    <row r="50" spans="1:23" ht="25.5">
      <c r="A50" s="21" t="s">
        <v>12</v>
      </c>
      <c r="B50" s="69"/>
      <c r="C50" s="69"/>
      <c r="D50" s="69"/>
      <c r="E50" s="69"/>
      <c r="F50" s="69"/>
      <c r="G50" s="69"/>
      <c r="H50" s="69"/>
      <c r="I50" s="69"/>
      <c r="J50" s="69"/>
      <c r="K50" s="49">
        <f>SUMPRODUCT(K$41:K$49,K$22:K$30)/K$31</f>
        <v>12.670458037683574</v>
      </c>
      <c r="L50" s="69"/>
      <c r="M50" s="69"/>
      <c r="O50" s="49">
        <f>SUMPRODUCT(O$41:O$49,O$22:O$30)/O$31</f>
        <v>12.742050643870167</v>
      </c>
      <c r="S50" s="49">
        <f>SUMPRODUCT(S$41:S$49,S$22:S$30)/S$31</f>
        <v>12.671683030284317</v>
      </c>
      <c r="W50" s="49">
        <f>SUMPRODUCT(W$41:W$49,W$22:W$30)/W$31</f>
        <v>11.046763461562438</v>
      </c>
    </row>
  </sheetData>
  <sheetProtection/>
  <printOptions/>
  <pageMargins left="0.5" right="0.5" top="0.5" bottom="0.5" header="0.5" footer="0.5"/>
  <pageSetup fitToHeight="3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I16" sqref="I16"/>
    </sheetView>
  </sheetViews>
  <sheetFormatPr defaultColWidth="9.33203125" defaultRowHeight="12.75"/>
  <cols>
    <col min="1" max="1" width="15.83203125" style="0" customWidth="1"/>
    <col min="2" max="2" width="2.83203125" style="0" customWidth="1"/>
    <col min="3" max="5" width="15.83203125" style="0" customWidth="1"/>
    <col min="6" max="6" width="2.83203125" style="0" customWidth="1"/>
    <col min="7" max="7" width="15.83203125" style="52" customWidth="1"/>
    <col min="8" max="8" width="2.83203125" style="0" customWidth="1"/>
    <col min="9" max="9" width="15.83203125" style="0" customWidth="1"/>
    <col min="10" max="10" width="13.83203125" style="0" customWidth="1"/>
  </cols>
  <sheetData>
    <row r="1" ht="18">
      <c r="A1" s="25" t="s">
        <v>36</v>
      </c>
    </row>
    <row r="2" ht="18">
      <c r="A2" s="25" t="s">
        <v>152</v>
      </c>
    </row>
    <row r="3" ht="18">
      <c r="A3" s="25" t="s">
        <v>89</v>
      </c>
    </row>
    <row r="4" ht="18">
      <c r="A4" s="25"/>
    </row>
    <row r="5" spans="1:9" ht="38.25">
      <c r="A5" s="32"/>
      <c r="B5" s="27"/>
      <c r="C5" s="36" t="s">
        <v>139</v>
      </c>
      <c r="D5" s="36" t="s">
        <v>140</v>
      </c>
      <c r="E5" s="36" t="s">
        <v>141</v>
      </c>
      <c r="F5" s="27"/>
      <c r="G5" s="58" t="s">
        <v>142</v>
      </c>
      <c r="H5" s="27"/>
      <c r="I5" s="36" t="s">
        <v>143</v>
      </c>
    </row>
    <row r="6" spans="1:9" ht="13.5">
      <c r="A6" s="33" t="s">
        <v>33</v>
      </c>
      <c r="B6" s="28"/>
      <c r="C6" s="37" t="s">
        <v>30</v>
      </c>
      <c r="D6" s="37" t="s">
        <v>31</v>
      </c>
      <c r="E6" s="37" t="s">
        <v>138</v>
      </c>
      <c r="F6" s="28"/>
      <c r="G6" s="59" t="s">
        <v>32</v>
      </c>
      <c r="H6" s="28"/>
      <c r="I6" s="37"/>
    </row>
    <row r="7" spans="1:9" ht="12.75">
      <c r="A7" s="7" t="s">
        <v>82</v>
      </c>
      <c r="B7" s="6"/>
      <c r="C7" s="85">
        <v>54629.57307787896</v>
      </c>
      <c r="D7" s="34">
        <f>Table1!C22</f>
        <v>44438</v>
      </c>
      <c r="E7" s="35">
        <f>C7/D7*12</f>
        <v>14.752123788976721</v>
      </c>
      <c r="F7" s="6"/>
      <c r="G7" s="53">
        <f>Table1!E7</f>
        <v>16.719658750284104</v>
      </c>
      <c r="H7" s="6"/>
      <c r="I7" s="39">
        <f>E7/G7</f>
        <v>0.8823220622685286</v>
      </c>
    </row>
    <row r="8" spans="1:9" ht="12.75">
      <c r="A8" s="7" t="s">
        <v>4</v>
      </c>
      <c r="B8" s="6"/>
      <c r="C8" s="85">
        <v>10796.707722241274</v>
      </c>
      <c r="D8" s="34">
        <f>Table1!C23</f>
        <v>10964</v>
      </c>
      <c r="E8" s="13">
        <f>C8/D8*12</f>
        <v>11.816900097308945</v>
      </c>
      <c r="F8" s="6"/>
      <c r="G8" s="53">
        <f>Table1!E8</f>
        <v>17.16128549537646</v>
      </c>
      <c r="H8" s="6"/>
      <c r="I8" s="40">
        <f>E8/G8</f>
        <v>0.688578958755311</v>
      </c>
    </row>
    <row r="9" spans="1:9" ht="12.75">
      <c r="A9" s="7" t="s">
        <v>5</v>
      </c>
      <c r="B9" s="6"/>
      <c r="C9" s="85">
        <v>7599.06591969935</v>
      </c>
      <c r="D9" s="34">
        <f>Table1!C24</f>
        <v>13533</v>
      </c>
      <c r="E9" s="13">
        <f>C9/D9*12</f>
        <v>6.738253974461849</v>
      </c>
      <c r="F9" s="6"/>
      <c r="G9" s="53">
        <f>Table1!E9</f>
        <v>15.79676514498966</v>
      </c>
      <c r="H9" s="6"/>
      <c r="I9" s="40">
        <f>E9/G9</f>
        <v>0.42655910324773394</v>
      </c>
    </row>
    <row r="10" spans="1:9" ht="12.75">
      <c r="A10" s="7" t="s">
        <v>6</v>
      </c>
      <c r="B10" s="6"/>
      <c r="C10" s="85">
        <v>4386.992407572482</v>
      </c>
      <c r="D10" s="34">
        <f>Table1!C25</f>
        <v>5464</v>
      </c>
      <c r="E10" s="13">
        <f>C10/D10*12</f>
        <v>9.634683179148936</v>
      </c>
      <c r="F10" s="6"/>
      <c r="G10" s="53">
        <f>Table1!E10</f>
        <v>14.237423824363118</v>
      </c>
      <c r="H10" s="6"/>
      <c r="I10" s="40">
        <f>E10/G10</f>
        <v>0.6767153452763021</v>
      </c>
    </row>
    <row r="11" spans="1:9" ht="12.75">
      <c r="A11" s="7" t="s">
        <v>7</v>
      </c>
      <c r="B11" s="6"/>
      <c r="C11" s="85">
        <v>15908.456429472948</v>
      </c>
      <c r="D11" s="34">
        <f>Table1!C26</f>
        <v>17839</v>
      </c>
      <c r="E11" s="13">
        <f aca="true" t="shared" si="0" ref="E11:E16">C11/D11*12</f>
        <v>10.70135529758817</v>
      </c>
      <c r="F11" s="6"/>
      <c r="G11" s="53">
        <f>Table1!E11</f>
        <v>16.933257638612634</v>
      </c>
      <c r="H11" s="6"/>
      <c r="I11" s="40">
        <f aca="true" t="shared" si="1" ref="I11:I16">E11/G11</f>
        <v>0.6319726260578498</v>
      </c>
    </row>
    <row r="12" spans="1:9" ht="12.75">
      <c r="A12" s="7" t="s">
        <v>8</v>
      </c>
      <c r="B12" s="6"/>
      <c r="C12" s="85">
        <v>76245.36454392008</v>
      </c>
      <c r="D12" s="34">
        <f>Table1!C27</f>
        <v>76929</v>
      </c>
      <c r="E12" s="13">
        <f t="shared" si="0"/>
        <v>11.893361080048368</v>
      </c>
      <c r="F12" s="6"/>
      <c r="G12" s="53">
        <f>Table1!E12</f>
        <v>14.866345453924058</v>
      </c>
      <c r="H12" s="6"/>
      <c r="I12" s="40">
        <f t="shared" si="1"/>
        <v>0.800019151775398</v>
      </c>
    </row>
    <row r="13" spans="1:9" ht="12.75">
      <c r="A13" s="7" t="s">
        <v>9</v>
      </c>
      <c r="B13" s="6"/>
      <c r="C13" s="85">
        <v>126493.8436470946</v>
      </c>
      <c r="D13" s="34">
        <f>Table1!C28</f>
        <v>109623</v>
      </c>
      <c r="E13" s="13">
        <f t="shared" si="0"/>
        <v>13.846785106821882</v>
      </c>
      <c r="F13" s="6"/>
      <c r="G13" s="53">
        <f>Table1!E13</f>
        <v>17.288095078188398</v>
      </c>
      <c r="H13" s="6"/>
      <c r="I13" s="40">
        <f t="shared" si="1"/>
        <v>0.8009433684970728</v>
      </c>
    </row>
    <row r="14" spans="1:9" ht="12.75">
      <c r="A14" s="7" t="s">
        <v>10</v>
      </c>
      <c r="B14" s="6"/>
      <c r="C14" s="85">
        <v>99745.65426836006</v>
      </c>
      <c r="D14" s="34">
        <f>Table1!C29</f>
        <v>98434</v>
      </c>
      <c r="E14" s="13">
        <f t="shared" si="0"/>
        <v>12.159902586711102</v>
      </c>
      <c r="F14" s="6"/>
      <c r="G14" s="53">
        <f>Table1!E14</f>
        <v>15.994027362527882</v>
      </c>
      <c r="H14" s="6"/>
      <c r="I14" s="40">
        <f t="shared" si="1"/>
        <v>0.7602777156177886</v>
      </c>
    </row>
    <row r="15" spans="1:9" ht="12.75">
      <c r="A15" s="7" t="s">
        <v>11</v>
      </c>
      <c r="B15" s="6"/>
      <c r="C15" s="85">
        <v>1693.28906463393</v>
      </c>
      <c r="D15" s="34">
        <f>Table1!C30</f>
        <v>2426</v>
      </c>
      <c r="E15" s="23">
        <f t="shared" si="0"/>
        <v>8.375708481289017</v>
      </c>
      <c r="F15" s="6"/>
      <c r="G15" s="53">
        <f>Table1!E15</f>
        <v>12.634615720748824</v>
      </c>
      <c r="H15" s="6"/>
      <c r="I15" s="41">
        <f t="shared" si="1"/>
        <v>0.6629175486148152</v>
      </c>
    </row>
    <row r="16" spans="1:9" ht="12.75">
      <c r="A16" s="3" t="s">
        <v>1</v>
      </c>
      <c r="B16" s="6"/>
      <c r="C16" s="85">
        <f>SUM(C7:C15)</f>
        <v>397498.9470808737</v>
      </c>
      <c r="D16" s="34">
        <f>Table1!C31</f>
        <v>379650</v>
      </c>
      <c r="E16" s="23">
        <f t="shared" si="0"/>
        <v>12.564170591256378</v>
      </c>
      <c r="F16" s="6"/>
      <c r="G16" s="53">
        <f>Table1!E16</f>
        <v>16.261436714025937</v>
      </c>
      <c r="H16" s="6"/>
      <c r="I16" s="41">
        <f t="shared" si="1"/>
        <v>0.7726359492220902</v>
      </c>
    </row>
    <row r="17" ht="18">
      <c r="A17" s="25"/>
    </row>
    <row r="18" spans="1:9" ht="38.25">
      <c r="A18" s="32"/>
      <c r="B18" s="27"/>
      <c r="C18" s="36" t="s">
        <v>124</v>
      </c>
      <c r="D18" s="36" t="s">
        <v>125</v>
      </c>
      <c r="E18" s="36" t="s">
        <v>126</v>
      </c>
      <c r="F18" s="27"/>
      <c r="G18" s="58" t="s">
        <v>127</v>
      </c>
      <c r="H18" s="27"/>
      <c r="I18" s="36" t="s">
        <v>128</v>
      </c>
    </row>
    <row r="19" spans="1:9" ht="13.5">
      <c r="A19" s="33" t="s">
        <v>33</v>
      </c>
      <c r="B19" s="28"/>
      <c r="C19" s="37" t="s">
        <v>30</v>
      </c>
      <c r="D19" s="37" t="s">
        <v>31</v>
      </c>
      <c r="E19" s="37" t="s">
        <v>138</v>
      </c>
      <c r="F19" s="28"/>
      <c r="G19" s="59" t="s">
        <v>32</v>
      </c>
      <c r="H19" s="28"/>
      <c r="I19" s="37"/>
    </row>
    <row r="20" spans="1:9" ht="12.75">
      <c r="A20" s="7" t="s">
        <v>82</v>
      </c>
      <c r="B20" s="6"/>
      <c r="C20" s="68">
        <v>57047.31620799999</v>
      </c>
      <c r="D20" s="34">
        <f>Table1!G22</f>
        <v>45139</v>
      </c>
      <c r="E20" s="35">
        <f>C20/D20*12</f>
        <v>15.16577227001041</v>
      </c>
      <c r="F20" s="6"/>
      <c r="G20" s="53">
        <f>Table1!I7</f>
        <v>17.467968811323946</v>
      </c>
      <c r="H20" s="6"/>
      <c r="I20" s="39">
        <f>E20/G20</f>
        <v>0.8682046798812068</v>
      </c>
    </row>
    <row r="21" spans="1:9" ht="12.75">
      <c r="A21" s="7" t="s">
        <v>4</v>
      </c>
      <c r="B21" s="6"/>
      <c r="C21" s="68">
        <v>11018.935700999995</v>
      </c>
      <c r="D21" s="34">
        <f>Table1!G23</f>
        <v>11084</v>
      </c>
      <c r="E21" s="13">
        <f>C21/D21*12</f>
        <v>11.929558680259829</v>
      </c>
      <c r="F21" s="6"/>
      <c r="G21" s="53">
        <f>Table1!I8</f>
        <v>14.554448139143817</v>
      </c>
      <c r="H21" s="6"/>
      <c r="I21" s="40">
        <f>E21/G21</f>
        <v>0.8196503616083928</v>
      </c>
    </row>
    <row r="22" spans="1:9" ht="12.75">
      <c r="A22" s="7" t="s">
        <v>5</v>
      </c>
      <c r="B22" s="6"/>
      <c r="C22" s="68">
        <v>8547.567813000001</v>
      </c>
      <c r="D22" s="34">
        <f>Table1!G24</f>
        <v>9604</v>
      </c>
      <c r="E22" s="13">
        <f>C22/D22*12</f>
        <v>10.680009762182426</v>
      </c>
      <c r="F22" s="6"/>
      <c r="G22" s="53">
        <f>Table1!I9</f>
        <v>15.645889519755297</v>
      </c>
      <c r="H22" s="6"/>
      <c r="I22" s="40">
        <f>E22/G22</f>
        <v>0.6826080261334647</v>
      </c>
    </row>
    <row r="23" spans="1:9" ht="12.75">
      <c r="A23" s="7" t="s">
        <v>6</v>
      </c>
      <c r="B23" s="6"/>
      <c r="C23" s="68">
        <v>4249.942043999999</v>
      </c>
      <c r="D23" s="34">
        <f>Table1!G25</f>
        <v>6353</v>
      </c>
      <c r="E23" s="13">
        <f>C23/D23*12</f>
        <v>8.027593975759482</v>
      </c>
      <c r="F23" s="6"/>
      <c r="G23" s="53">
        <f>Table1!I10</f>
        <v>14.059706724452631</v>
      </c>
      <c r="H23" s="6"/>
      <c r="I23" s="40">
        <f>E23/G23</f>
        <v>0.5709645395232815</v>
      </c>
    </row>
    <row r="24" spans="1:9" ht="12.75">
      <c r="A24" s="7" t="s">
        <v>7</v>
      </c>
      <c r="B24" s="6"/>
      <c r="C24" s="68">
        <v>16733.538024</v>
      </c>
      <c r="D24" s="34">
        <f>Table1!G26</f>
        <v>18588</v>
      </c>
      <c r="E24" s="13">
        <f aca="true" t="shared" si="2" ref="E24:E29">C24/D24*12</f>
        <v>10.802800531956102</v>
      </c>
      <c r="F24" s="6"/>
      <c r="G24" s="53">
        <f>Table1!I11</f>
        <v>18.806499366673133</v>
      </c>
      <c r="H24" s="6"/>
      <c r="I24" s="40">
        <f aca="true" t="shared" si="3" ref="I24:I29">E24/G24</f>
        <v>0.5744184667934358</v>
      </c>
    </row>
    <row r="25" spans="1:9" ht="12.75">
      <c r="A25" s="7" t="s">
        <v>8</v>
      </c>
      <c r="B25" s="6"/>
      <c r="C25" s="68">
        <v>81244.73116800006</v>
      </c>
      <c r="D25" s="34">
        <f>Table1!G27</f>
        <v>76383</v>
      </c>
      <c r="E25" s="13">
        <f t="shared" si="2"/>
        <v>12.763792650406515</v>
      </c>
      <c r="F25" s="6"/>
      <c r="G25" s="53">
        <f>Table1!I12</f>
        <v>14.150785719235236</v>
      </c>
      <c r="H25" s="6"/>
      <c r="I25" s="40">
        <f t="shared" si="3"/>
        <v>0.9019847310002459</v>
      </c>
    </row>
    <row r="26" spans="1:9" ht="12.75">
      <c r="A26" s="7" t="s">
        <v>9</v>
      </c>
      <c r="B26" s="6"/>
      <c r="C26" s="68">
        <v>128903.48955900002</v>
      </c>
      <c r="D26" s="34">
        <f>Table1!G28</f>
        <v>113399</v>
      </c>
      <c r="E26" s="13">
        <f t="shared" si="2"/>
        <v>13.640701194084606</v>
      </c>
      <c r="F26" s="6"/>
      <c r="G26" s="53">
        <f>Table1!I13</f>
        <v>20.962186811844354</v>
      </c>
      <c r="H26" s="6"/>
      <c r="I26" s="40">
        <f t="shared" si="3"/>
        <v>0.6507289204376875</v>
      </c>
    </row>
    <row r="27" spans="1:9" ht="12.75">
      <c r="A27" s="7" t="s">
        <v>10</v>
      </c>
      <c r="B27" s="6"/>
      <c r="C27" s="68">
        <v>104604.92130399999</v>
      </c>
      <c r="D27" s="34">
        <f>Table1!G29</f>
        <v>99038</v>
      </c>
      <c r="E27" s="13">
        <f t="shared" si="2"/>
        <v>12.674519433429591</v>
      </c>
      <c r="F27" s="6"/>
      <c r="G27" s="53">
        <f>Table1!I14</f>
        <v>17.546602087235442</v>
      </c>
      <c r="H27" s="6"/>
      <c r="I27" s="40">
        <f t="shared" si="3"/>
        <v>0.7223346930885196</v>
      </c>
    </row>
    <row r="28" spans="1:9" ht="12.75">
      <c r="A28" s="7" t="s">
        <v>11</v>
      </c>
      <c r="B28" s="6"/>
      <c r="C28" s="68">
        <v>2068.206686</v>
      </c>
      <c r="D28" s="34">
        <f>Table1!G30</f>
        <v>2537</v>
      </c>
      <c r="E28" s="23">
        <f t="shared" si="2"/>
        <v>9.78260947260544</v>
      </c>
      <c r="F28" s="6"/>
      <c r="G28" s="53">
        <f>Table1!I15</f>
        <v>11.940483371635715</v>
      </c>
      <c r="H28" s="6"/>
      <c r="I28" s="41">
        <f t="shared" si="3"/>
        <v>0.8192808589176345</v>
      </c>
    </row>
    <row r="29" spans="1:9" ht="12.75">
      <c r="A29" s="3" t="s">
        <v>1</v>
      </c>
      <c r="B29" s="6"/>
      <c r="C29" s="56">
        <v>414418.64850700006</v>
      </c>
      <c r="D29" s="34">
        <f>Table1!G31</f>
        <v>382125</v>
      </c>
      <c r="E29" s="23">
        <f t="shared" si="2"/>
        <v>13.014128314253192</v>
      </c>
      <c r="F29" s="6"/>
      <c r="G29" s="53">
        <f>Table1!I16</f>
        <v>17.703661548034454</v>
      </c>
      <c r="H29" s="6"/>
      <c r="I29" s="41">
        <f t="shared" si="3"/>
        <v>0.7351094167126169</v>
      </c>
    </row>
    <row r="31" spans="1:9" s="27" customFormat="1" ht="38.25">
      <c r="A31" s="32"/>
      <c r="C31" s="36" t="s">
        <v>113</v>
      </c>
      <c r="D31" s="36" t="s">
        <v>114</v>
      </c>
      <c r="E31" s="36" t="s">
        <v>115</v>
      </c>
      <c r="G31" s="58" t="s">
        <v>116</v>
      </c>
      <c r="I31" s="36" t="s">
        <v>117</v>
      </c>
    </row>
    <row r="32" spans="1:9" ht="13.5">
      <c r="A32" s="33" t="s">
        <v>33</v>
      </c>
      <c r="B32" s="28"/>
      <c r="C32" s="37" t="s">
        <v>30</v>
      </c>
      <c r="D32" s="37" t="s">
        <v>31</v>
      </c>
      <c r="E32" s="37" t="s">
        <v>32</v>
      </c>
      <c r="F32" s="28"/>
      <c r="G32" s="59" t="s">
        <v>32</v>
      </c>
      <c r="H32" s="28"/>
      <c r="I32" s="37"/>
    </row>
    <row r="33" spans="1:9" ht="12.75">
      <c r="A33" s="7" t="s">
        <v>82</v>
      </c>
      <c r="B33" s="6"/>
      <c r="C33" s="68">
        <v>55181.07334299998</v>
      </c>
      <c r="D33" s="34">
        <f>Table1!K22</f>
        <v>45266</v>
      </c>
      <c r="E33" s="35">
        <f>C33/D33*12</f>
        <v>14.628482307162102</v>
      </c>
      <c r="F33" s="6"/>
      <c r="G33" s="53">
        <f>Table1!M7</f>
        <v>17.584808995412104</v>
      </c>
      <c r="H33" s="6"/>
      <c r="I33" s="39">
        <f>E33/G33</f>
        <v>0.8318817856354703</v>
      </c>
    </row>
    <row r="34" spans="1:9" ht="12.75">
      <c r="A34" s="7" t="s">
        <v>4</v>
      </c>
      <c r="B34" s="6"/>
      <c r="C34" s="68">
        <v>12341.673003999997</v>
      </c>
      <c r="D34" s="34">
        <f>Table1!K23</f>
        <v>11322</v>
      </c>
      <c r="E34" s="13">
        <f>C34/D34*12</f>
        <v>13.080734503444617</v>
      </c>
      <c r="F34" s="6"/>
      <c r="G34" s="53">
        <f>Table1!M8</f>
        <v>18.456612754330475</v>
      </c>
      <c r="H34" s="6"/>
      <c r="I34" s="40">
        <f>E34/G34</f>
        <v>0.7087288809467752</v>
      </c>
    </row>
    <row r="35" spans="1:9" ht="12.75">
      <c r="A35" s="7" t="s">
        <v>5</v>
      </c>
      <c r="B35" s="6"/>
      <c r="C35" s="68">
        <v>9663.292705</v>
      </c>
      <c r="D35" s="34">
        <f>Table1!K24</f>
        <v>9679</v>
      </c>
      <c r="E35" s="13">
        <f>C35/D35*12</f>
        <v>11.980526134931294</v>
      </c>
      <c r="F35" s="6"/>
      <c r="G35" s="53">
        <f>Table1!M9</f>
        <v>17.2119921640955</v>
      </c>
      <c r="H35" s="6"/>
      <c r="I35" s="40">
        <f>E35/G35</f>
        <v>0.6960569131516845</v>
      </c>
    </row>
    <row r="36" spans="1:9" ht="12.75">
      <c r="A36" s="7" t="s">
        <v>6</v>
      </c>
      <c r="B36" s="6"/>
      <c r="C36" s="68">
        <v>4577.700708</v>
      </c>
      <c r="D36" s="34">
        <f>Table1!K25</f>
        <v>5260</v>
      </c>
      <c r="E36" s="13">
        <f>C36/D36*12</f>
        <v>10.443423668441065</v>
      </c>
      <c r="F36" s="6"/>
      <c r="G36" s="53">
        <f>Table1!M10</f>
        <v>15.215080341996517</v>
      </c>
      <c r="H36" s="6"/>
      <c r="I36" s="40">
        <f>E36/G36</f>
        <v>0.6863863636405014</v>
      </c>
    </row>
    <row r="37" spans="1:9" ht="12.75">
      <c r="A37" s="7" t="s">
        <v>7</v>
      </c>
      <c r="B37" s="6"/>
      <c r="C37" s="68">
        <v>20222.907552000004</v>
      </c>
      <c r="D37" s="34">
        <f>Table1!K26</f>
        <v>18912</v>
      </c>
      <c r="E37" s="13">
        <f aca="true" t="shared" si="4" ref="E37:E42">C37/D37*12</f>
        <v>12.831794131979699</v>
      </c>
      <c r="F37" s="6"/>
      <c r="G37" s="53">
        <f>Table1!M11</f>
        <v>20.31733929951438</v>
      </c>
      <c r="H37" s="6"/>
      <c r="I37" s="40">
        <f aca="true" t="shared" si="5" ref="I37:I42">E37/G37</f>
        <v>0.6315686292784607</v>
      </c>
    </row>
    <row r="38" spans="1:9" ht="12.75">
      <c r="A38" s="7" t="s">
        <v>8</v>
      </c>
      <c r="B38" s="6"/>
      <c r="C38" s="68">
        <v>79010.67373100003</v>
      </c>
      <c r="D38" s="34">
        <f>Table1!K27</f>
        <v>75199</v>
      </c>
      <c r="E38" s="13">
        <f t="shared" si="4"/>
        <v>12.608253896620969</v>
      </c>
      <c r="F38" s="6"/>
      <c r="G38" s="53">
        <f>Table1!M12</f>
        <v>17.790647379827977</v>
      </c>
      <c r="H38" s="6"/>
      <c r="I38" s="40">
        <f t="shared" si="5"/>
        <v>0.7087012421434932</v>
      </c>
    </row>
    <row r="39" spans="1:9" ht="12.75">
      <c r="A39" s="7" t="s">
        <v>9</v>
      </c>
      <c r="B39" s="6"/>
      <c r="C39" s="68">
        <v>123159.51209599992</v>
      </c>
      <c r="D39" s="34">
        <f>Table1!K28</f>
        <v>111383</v>
      </c>
      <c r="E39" s="13">
        <f t="shared" si="4"/>
        <v>13.268758653941795</v>
      </c>
      <c r="F39" s="6"/>
      <c r="G39" s="53">
        <f>Table1!M13</f>
        <v>14.997249068029207</v>
      </c>
      <c r="H39" s="6"/>
      <c r="I39" s="40">
        <f t="shared" si="5"/>
        <v>0.8847461686975534</v>
      </c>
    </row>
    <row r="40" spans="1:9" ht="12.75">
      <c r="A40" s="7" t="s">
        <v>10</v>
      </c>
      <c r="B40" s="6"/>
      <c r="C40" s="68">
        <v>118776.38733599997</v>
      </c>
      <c r="D40" s="34">
        <f>Table1!K29</f>
        <v>100077</v>
      </c>
      <c r="E40" s="13">
        <f t="shared" si="4"/>
        <v>14.242199986330522</v>
      </c>
      <c r="F40" s="6"/>
      <c r="G40" s="53">
        <f>Table1!M14</f>
        <v>19.045834526242263</v>
      </c>
      <c r="H40" s="6"/>
      <c r="I40" s="40">
        <f t="shared" si="5"/>
        <v>0.74778555734625</v>
      </c>
    </row>
    <row r="41" spans="1:9" ht="12.75">
      <c r="A41" s="7" t="s">
        <v>11</v>
      </c>
      <c r="B41" s="6"/>
      <c r="C41" s="68">
        <v>2582.0330899999994</v>
      </c>
      <c r="D41" s="34">
        <f>Table1!K30</f>
        <v>2423</v>
      </c>
      <c r="E41" s="23">
        <f t="shared" si="4"/>
        <v>12.787617449442836</v>
      </c>
      <c r="F41" s="6"/>
      <c r="G41" s="53">
        <f>Table1!M15</f>
        <v>15.92392492020592</v>
      </c>
      <c r="H41" s="6"/>
      <c r="I41" s="41">
        <f t="shared" si="5"/>
        <v>0.8030443193823771</v>
      </c>
    </row>
    <row r="42" spans="1:9" ht="12.75">
      <c r="A42" s="3" t="s">
        <v>1</v>
      </c>
      <c r="B42" s="6"/>
      <c r="C42" s="56">
        <f>SUM(C33:C41)</f>
        <v>425515.2535649999</v>
      </c>
      <c r="D42" s="34">
        <f>Table1!K31</f>
        <v>379521</v>
      </c>
      <c r="E42" s="23">
        <f t="shared" si="4"/>
        <v>13.45428327491759</v>
      </c>
      <c r="F42" s="6"/>
      <c r="G42" s="53">
        <f>Table1!M16</f>
        <v>17.36066933424722</v>
      </c>
      <c r="H42" s="6"/>
      <c r="I42" s="41">
        <f t="shared" si="5"/>
        <v>0.7749864372093338</v>
      </c>
    </row>
    <row r="44" spans="1:9" s="27" customFormat="1" ht="38.25">
      <c r="A44" s="32"/>
      <c r="C44" s="36" t="s">
        <v>97</v>
      </c>
      <c r="D44" s="36" t="s">
        <v>98</v>
      </c>
      <c r="E44" s="36" t="s">
        <v>99</v>
      </c>
      <c r="G44" s="58" t="s">
        <v>100</v>
      </c>
      <c r="I44" s="36" t="s">
        <v>101</v>
      </c>
    </row>
    <row r="45" spans="1:9" ht="13.5">
      <c r="A45" s="33" t="s">
        <v>33</v>
      </c>
      <c r="B45" s="28"/>
      <c r="C45" s="37" t="s">
        <v>30</v>
      </c>
      <c r="D45" s="37" t="s">
        <v>31</v>
      </c>
      <c r="E45" s="37" t="s">
        <v>32</v>
      </c>
      <c r="F45" s="28"/>
      <c r="G45" s="59" t="s">
        <v>32</v>
      </c>
      <c r="H45" s="28"/>
      <c r="I45" s="37"/>
    </row>
    <row r="46" spans="1:9" ht="12.75">
      <c r="A46" s="7" t="s">
        <v>82</v>
      </c>
      <c r="B46" s="6"/>
      <c r="C46" s="68">
        <v>49232.63958751202</v>
      </c>
      <c r="D46" s="34">
        <f>Table1!O22</f>
        <v>46500</v>
      </c>
      <c r="E46" s="35">
        <f>C46/D46*12</f>
        <v>12.705197312906328</v>
      </c>
      <c r="F46" s="6"/>
      <c r="G46" s="53">
        <f>Table1!Q7</f>
        <v>16.47688444050078</v>
      </c>
      <c r="H46" s="6"/>
      <c r="I46" s="39">
        <f>E46/G46</f>
        <v>0.7710922145983189</v>
      </c>
    </row>
    <row r="47" spans="1:9" ht="12.75">
      <c r="A47" s="7" t="s">
        <v>4</v>
      </c>
      <c r="B47" s="6"/>
      <c r="C47" s="68">
        <v>10817.437567315003</v>
      </c>
      <c r="D47" s="34">
        <f>Table1!O23</f>
        <v>11344</v>
      </c>
      <c r="E47" s="13">
        <f>C47/D47*12</f>
        <v>11.442987553577224</v>
      </c>
      <c r="F47" s="6"/>
      <c r="G47" s="53">
        <f>Table1!Q8</f>
        <v>12.289838626483546</v>
      </c>
      <c r="H47" s="6"/>
      <c r="I47" s="40">
        <f>E47/G47</f>
        <v>0.9310933936039297</v>
      </c>
    </row>
    <row r="48" spans="1:9" ht="12.75">
      <c r="A48" s="7" t="s">
        <v>5</v>
      </c>
      <c r="B48" s="6"/>
      <c r="C48" s="68">
        <v>8533.419421073</v>
      </c>
      <c r="D48" s="34">
        <f>Table1!O24</f>
        <v>9758</v>
      </c>
      <c r="E48" s="13">
        <f>C48/D48*12</f>
        <v>10.494059546308259</v>
      </c>
      <c r="F48" s="6"/>
      <c r="G48" s="53">
        <f>Table1!Q9</f>
        <v>12.885892132079734</v>
      </c>
      <c r="H48" s="6"/>
      <c r="I48" s="40">
        <f>E48/G48</f>
        <v>0.8143836250330739</v>
      </c>
    </row>
    <row r="49" spans="1:9" ht="12.75">
      <c r="A49" s="7" t="s">
        <v>6</v>
      </c>
      <c r="B49" s="6"/>
      <c r="C49" s="68">
        <v>4309.270675494</v>
      </c>
      <c r="D49" s="34">
        <f>Table1!O25</f>
        <v>5169</v>
      </c>
      <c r="E49" s="13">
        <f>C49/D49*12</f>
        <v>10.004110680195009</v>
      </c>
      <c r="F49" s="6"/>
      <c r="G49" s="53">
        <f>Table1!Q10</f>
        <v>13.30948735192175</v>
      </c>
      <c r="H49" s="6"/>
      <c r="I49" s="40">
        <f>E49/G49</f>
        <v>0.7516525930467578</v>
      </c>
    </row>
    <row r="50" spans="1:9" ht="12.75">
      <c r="A50" s="7" t="s">
        <v>7</v>
      </c>
      <c r="B50" s="6"/>
      <c r="C50" s="68">
        <v>18561.856162958004</v>
      </c>
      <c r="D50" s="34">
        <f>Table1!O26</f>
        <v>18730</v>
      </c>
      <c r="E50" s="13">
        <f aca="true" t="shared" si="6" ref="E50:E55">C50/D50*12</f>
        <v>11.892273035531021</v>
      </c>
      <c r="F50" s="6"/>
      <c r="G50" s="53">
        <f>Table1!Q11</f>
        <v>17.71018164675231</v>
      </c>
      <c r="H50" s="6"/>
      <c r="I50" s="40">
        <f aca="true" t="shared" si="7" ref="I50:I55">E50/G50</f>
        <v>0.6714935663978254</v>
      </c>
    </row>
    <row r="51" spans="1:9" ht="12.75">
      <c r="A51" s="7" t="s">
        <v>8</v>
      </c>
      <c r="B51" s="6"/>
      <c r="C51" s="68">
        <v>78170.53995222399</v>
      </c>
      <c r="D51" s="34">
        <f>Table1!O27</f>
        <v>74192</v>
      </c>
      <c r="E51" s="13">
        <f t="shared" si="6"/>
        <v>12.643499021817554</v>
      </c>
      <c r="F51" s="6"/>
      <c r="G51" s="53">
        <f>Table1!Q12</f>
        <v>14.286717815425497</v>
      </c>
      <c r="H51" s="6"/>
      <c r="I51" s="40">
        <f t="shared" si="7"/>
        <v>0.8849827640723928</v>
      </c>
    </row>
    <row r="52" spans="1:9" ht="12.75">
      <c r="A52" s="7" t="s">
        <v>9</v>
      </c>
      <c r="B52" s="6"/>
      <c r="C52" s="68">
        <v>117504.29450190697</v>
      </c>
      <c r="D52" s="34">
        <f>Table1!O28</f>
        <v>113513</v>
      </c>
      <c r="E52" s="13">
        <f t="shared" si="6"/>
        <v>12.421938756115015</v>
      </c>
      <c r="F52" s="6"/>
      <c r="G52" s="53">
        <f>Table1!Q13</f>
        <v>19.446708927390375</v>
      </c>
      <c r="H52" s="6"/>
      <c r="I52" s="40">
        <f t="shared" si="7"/>
        <v>0.6387681742188733</v>
      </c>
    </row>
    <row r="53" spans="1:9" ht="12.75">
      <c r="A53" s="7" t="s">
        <v>10</v>
      </c>
      <c r="B53" s="6"/>
      <c r="C53" s="68">
        <v>103759.05257559297</v>
      </c>
      <c r="D53" s="34">
        <f>Table1!O29</f>
        <v>102137</v>
      </c>
      <c r="E53" s="13">
        <f t="shared" si="6"/>
        <v>12.190573748074797</v>
      </c>
      <c r="F53" s="6"/>
      <c r="G53" s="53">
        <f>Table1!Q14</f>
        <v>16.88887809621017</v>
      </c>
      <c r="H53" s="6"/>
      <c r="I53" s="40">
        <f t="shared" si="7"/>
        <v>0.7218107489810313</v>
      </c>
    </row>
    <row r="54" spans="1:9" ht="12.75">
      <c r="A54" s="7" t="s">
        <v>11</v>
      </c>
      <c r="B54" s="6"/>
      <c r="C54" s="68">
        <v>2254.547153089</v>
      </c>
      <c r="D54" s="34">
        <f>Table1!O30</f>
        <v>2486</v>
      </c>
      <c r="E54" s="23">
        <f t="shared" si="6"/>
        <v>10.882769845964601</v>
      </c>
      <c r="F54" s="6"/>
      <c r="G54" s="53">
        <f>Table1!Q15</f>
        <v>12.25599818144041</v>
      </c>
      <c r="H54" s="6"/>
      <c r="I54" s="41">
        <f t="shared" si="7"/>
        <v>0.8879545904669499</v>
      </c>
    </row>
    <row r="55" spans="1:9" ht="12.75">
      <c r="A55" s="3" t="s">
        <v>1</v>
      </c>
      <c r="B55" s="6"/>
      <c r="C55" s="56">
        <f>SUM(C46:C54)</f>
        <v>393143.05759716494</v>
      </c>
      <c r="D55" s="34">
        <f>Table1!O31</f>
        <v>383829</v>
      </c>
      <c r="E55" s="23">
        <f t="shared" si="6"/>
        <v>12.291193972227163</v>
      </c>
      <c r="F55" s="6"/>
      <c r="G55" s="53">
        <f>Table1!Q16</f>
        <v>16.816609026106143</v>
      </c>
      <c r="H55" s="6"/>
      <c r="I55" s="41">
        <f t="shared" si="7"/>
        <v>0.7308961011786791</v>
      </c>
    </row>
    <row r="57" spans="1:9" s="27" customFormat="1" ht="38.25">
      <c r="A57" s="32"/>
      <c r="C57" s="36" t="s">
        <v>55</v>
      </c>
      <c r="D57" s="36" t="s">
        <v>56</v>
      </c>
      <c r="E57" s="36" t="s">
        <v>57</v>
      </c>
      <c r="G57" s="58" t="s">
        <v>58</v>
      </c>
      <c r="I57" s="36" t="s">
        <v>90</v>
      </c>
    </row>
    <row r="58" spans="1:9" ht="13.5">
      <c r="A58" s="33" t="s">
        <v>33</v>
      </c>
      <c r="B58" s="28"/>
      <c r="C58" s="37" t="s">
        <v>30</v>
      </c>
      <c r="D58" s="37" t="s">
        <v>31</v>
      </c>
      <c r="E58" s="37" t="s">
        <v>32</v>
      </c>
      <c r="F58" s="28"/>
      <c r="G58" s="59" t="s">
        <v>32</v>
      </c>
      <c r="H58" s="28"/>
      <c r="I58" s="37"/>
    </row>
    <row r="59" spans="1:9" ht="12.75">
      <c r="A59" s="7" t="s">
        <v>82</v>
      </c>
      <c r="B59" s="6"/>
      <c r="C59" s="54">
        <v>55679.22097700003</v>
      </c>
      <c r="D59" s="34">
        <f>Table1!S22</f>
        <v>46221</v>
      </c>
      <c r="E59" s="35">
        <f aca="true" t="shared" si="8" ref="E59:E68">C59/D59*12</f>
        <v>14.455564607516074</v>
      </c>
      <c r="F59" s="6"/>
      <c r="G59" s="53">
        <f>Table1!U7</f>
        <v>16.50576160960972</v>
      </c>
      <c r="H59" s="6"/>
      <c r="I59" s="39">
        <f aca="true" t="shared" si="9" ref="I59:I68">E59/G59</f>
        <v>0.8757890092814612</v>
      </c>
    </row>
    <row r="60" spans="1:9" ht="12.75">
      <c r="A60" s="7" t="s">
        <v>4</v>
      </c>
      <c r="B60" s="6"/>
      <c r="C60" s="55">
        <v>13243.436287999994</v>
      </c>
      <c r="D60" s="34">
        <f>Table1!S23</f>
        <v>10482</v>
      </c>
      <c r="E60" s="13">
        <f t="shared" si="8"/>
        <v>15.161346637664561</v>
      </c>
      <c r="F60" s="6"/>
      <c r="G60" s="53">
        <f>Table1!U8</f>
        <v>14.016402852142235</v>
      </c>
      <c r="H60" s="6"/>
      <c r="I60" s="40">
        <f t="shared" si="9"/>
        <v>1.0816859930183396</v>
      </c>
    </row>
    <row r="61" spans="1:9" ht="12.75">
      <c r="A61" s="7" t="s">
        <v>5</v>
      </c>
      <c r="B61" s="6"/>
      <c r="C61" s="55">
        <v>12051.117718999996</v>
      </c>
      <c r="D61" s="34">
        <f>Table1!S24</f>
        <v>9318</v>
      </c>
      <c r="E61" s="13">
        <f t="shared" si="8"/>
        <v>15.519791009658721</v>
      </c>
      <c r="F61" s="6"/>
      <c r="G61" s="53">
        <f>Table1!U9</f>
        <v>19.072460126101912</v>
      </c>
      <c r="H61" s="6"/>
      <c r="I61" s="40">
        <f t="shared" si="9"/>
        <v>0.8137277995101885</v>
      </c>
    </row>
    <row r="62" spans="1:9" ht="12.75">
      <c r="A62" s="7" t="s">
        <v>6</v>
      </c>
      <c r="B62" s="6"/>
      <c r="C62" s="55">
        <v>5883.945433000001</v>
      </c>
      <c r="D62" s="34">
        <f>Table1!S25</f>
        <v>5839</v>
      </c>
      <c r="E62" s="13">
        <f>C62/D62*12</f>
        <v>12.09236944613804</v>
      </c>
      <c r="F62" s="6"/>
      <c r="G62" s="53">
        <f>Table1!U10</f>
        <v>16.068486889829444</v>
      </c>
      <c r="H62" s="6"/>
      <c r="I62" s="40">
        <f>E62/G62</f>
        <v>0.7525518444298518</v>
      </c>
    </row>
    <row r="63" spans="1:9" ht="12.75">
      <c r="A63" s="7" t="s">
        <v>7</v>
      </c>
      <c r="B63" s="6"/>
      <c r="C63" s="55">
        <v>22146.583137999998</v>
      </c>
      <c r="D63" s="34">
        <f>Table1!S26</f>
        <v>19635</v>
      </c>
      <c r="E63" s="13">
        <f t="shared" si="8"/>
        <v>13.534962956760884</v>
      </c>
      <c r="F63" s="6"/>
      <c r="G63" s="53">
        <f>Table1!U11</f>
        <v>18.007640031313457</v>
      </c>
      <c r="H63" s="6"/>
      <c r="I63" s="40">
        <f t="shared" si="9"/>
        <v>0.7516233628185014</v>
      </c>
    </row>
    <row r="64" spans="1:9" ht="12.75">
      <c r="A64" s="7" t="s">
        <v>8</v>
      </c>
      <c r="B64" s="6"/>
      <c r="C64" s="55">
        <v>96591.99073300003</v>
      </c>
      <c r="D64" s="34">
        <f>Table1!S27</f>
        <v>75628</v>
      </c>
      <c r="E64" s="13">
        <f t="shared" si="8"/>
        <v>15.326385582006669</v>
      </c>
      <c r="F64" s="6"/>
      <c r="G64" s="53">
        <f>Table1!U12</f>
        <v>15.809281936837825</v>
      </c>
      <c r="H64" s="6"/>
      <c r="I64" s="40">
        <f t="shared" si="9"/>
        <v>0.9694548837347292</v>
      </c>
    </row>
    <row r="65" spans="1:9" ht="12.75">
      <c r="A65" s="7" t="s">
        <v>9</v>
      </c>
      <c r="B65" s="6"/>
      <c r="C65" s="55">
        <v>142584.20522999996</v>
      </c>
      <c r="D65" s="34">
        <f>Table1!S28</f>
        <v>110529</v>
      </c>
      <c r="E65" s="13">
        <f t="shared" si="8"/>
        <v>15.48019490595228</v>
      </c>
      <c r="F65" s="6"/>
      <c r="G65" s="53">
        <f>Table1!U13</f>
        <v>18.573170047495054</v>
      </c>
      <c r="H65" s="6"/>
      <c r="I65" s="40">
        <f t="shared" si="9"/>
        <v>0.833470800426989</v>
      </c>
    </row>
    <row r="66" spans="1:9" ht="12.75">
      <c r="A66" s="7" t="s">
        <v>10</v>
      </c>
      <c r="B66" s="6"/>
      <c r="C66" s="55">
        <v>128451.77528899994</v>
      </c>
      <c r="D66" s="34">
        <f>Table1!S29</f>
        <v>101149</v>
      </c>
      <c r="E66" s="13">
        <f t="shared" si="8"/>
        <v>15.239115596476477</v>
      </c>
      <c r="F66" s="6"/>
      <c r="G66" s="53">
        <f>Table1!U14</f>
        <v>17.7285140830999</v>
      </c>
      <c r="H66" s="6"/>
      <c r="I66" s="40">
        <f t="shared" si="9"/>
        <v>0.8595822258450585</v>
      </c>
    </row>
    <row r="67" spans="1:9" ht="12.75">
      <c r="A67" s="7" t="s">
        <v>11</v>
      </c>
      <c r="B67" s="6"/>
      <c r="C67" s="56">
        <v>2075.7318490000002</v>
      </c>
      <c r="D67" s="34">
        <f>Table1!S30</f>
        <v>2098</v>
      </c>
      <c r="E67" s="23">
        <f t="shared" si="8"/>
        <v>11.872632120114396</v>
      </c>
      <c r="F67" s="6"/>
      <c r="G67" s="53">
        <f>Table1!U15</f>
        <v>9.98479666030165</v>
      </c>
      <c r="H67" s="6"/>
      <c r="I67" s="41">
        <f t="shared" si="9"/>
        <v>1.1890709970407864</v>
      </c>
    </row>
    <row r="68" spans="1:9" ht="12.75">
      <c r="A68" s="3" t="s">
        <v>1</v>
      </c>
      <c r="B68" s="6"/>
      <c r="C68" s="56">
        <f>SUM(C59:C67)</f>
        <v>478708.006656</v>
      </c>
      <c r="D68" s="30">
        <f>SUM(D59:D67)</f>
        <v>380899</v>
      </c>
      <c r="E68" s="23">
        <f t="shared" si="8"/>
        <v>15.081415493009958</v>
      </c>
      <c r="F68" s="6"/>
      <c r="G68" s="53">
        <f>Table1!U16</f>
        <v>17.32118407598086</v>
      </c>
      <c r="H68" s="6"/>
      <c r="I68" s="41">
        <f t="shared" si="9"/>
        <v>0.8706919473203469</v>
      </c>
    </row>
    <row r="70" spans="1:2" ht="12.75">
      <c r="A70" s="20" t="s">
        <v>61</v>
      </c>
      <c r="B70" t="s">
        <v>60</v>
      </c>
    </row>
    <row r="71" spans="1:2" ht="12.75">
      <c r="A71" s="31"/>
      <c r="B71" t="s">
        <v>62</v>
      </c>
    </row>
    <row r="73" spans="1:9" s="27" customFormat="1" ht="38.25">
      <c r="A73" s="32"/>
      <c r="C73" s="36" t="s">
        <v>42</v>
      </c>
      <c r="D73" s="36" t="s">
        <v>43</v>
      </c>
      <c r="E73" s="36" t="s">
        <v>34</v>
      </c>
      <c r="G73" s="58" t="s">
        <v>35</v>
      </c>
      <c r="I73" s="36" t="s">
        <v>92</v>
      </c>
    </row>
    <row r="74" spans="1:9" ht="13.5">
      <c r="A74" s="33" t="s">
        <v>33</v>
      </c>
      <c r="B74" s="28"/>
      <c r="C74" s="37" t="s">
        <v>30</v>
      </c>
      <c r="D74" s="37" t="s">
        <v>31</v>
      </c>
      <c r="E74" s="37" t="s">
        <v>32</v>
      </c>
      <c r="F74" s="28"/>
      <c r="G74" s="59" t="s">
        <v>32</v>
      </c>
      <c r="H74" s="28"/>
      <c r="I74" s="37"/>
    </row>
    <row r="75" spans="1:9" ht="12.75">
      <c r="A75" s="7" t="s">
        <v>82</v>
      </c>
      <c r="B75" s="6"/>
      <c r="C75" s="34">
        <v>59201.423800836004</v>
      </c>
      <c r="D75" s="34">
        <v>46580</v>
      </c>
      <c r="E75" s="35">
        <f aca="true" t="shared" si="10" ref="E75:E84">C75/D75*12</f>
        <v>15.251547565694118</v>
      </c>
      <c r="F75" s="6"/>
      <c r="G75" s="53">
        <v>19.957686477754713</v>
      </c>
      <c r="H75" s="6"/>
      <c r="I75" s="39">
        <f aca="true" t="shared" si="11" ref="I75:I84">E75/G75</f>
        <v>0.7641941656260527</v>
      </c>
    </row>
    <row r="76" spans="1:9" ht="12.75">
      <c r="A76" s="7" t="s">
        <v>4</v>
      </c>
      <c r="B76" s="6"/>
      <c r="C76" s="29">
        <v>13740.02644021</v>
      </c>
      <c r="D76" s="29">
        <v>11973</v>
      </c>
      <c r="E76" s="13">
        <f t="shared" si="10"/>
        <v>13.77101121544475</v>
      </c>
      <c r="F76" s="6"/>
      <c r="G76" s="44">
        <v>17.17555330037625</v>
      </c>
      <c r="H76" s="6"/>
      <c r="I76" s="40">
        <f t="shared" si="11"/>
        <v>0.8017797723665228</v>
      </c>
    </row>
    <row r="77" spans="1:9" ht="12.75">
      <c r="A77" s="7" t="s">
        <v>5</v>
      </c>
      <c r="B77" s="6"/>
      <c r="C77" s="29">
        <v>10918.425226878999</v>
      </c>
      <c r="D77" s="29">
        <v>10467</v>
      </c>
      <c r="E77" s="13">
        <f t="shared" si="10"/>
        <v>12.517541102756091</v>
      </c>
      <c r="F77" s="6"/>
      <c r="G77" s="44">
        <v>19.886651464669978</v>
      </c>
      <c r="H77" s="6"/>
      <c r="I77" s="40">
        <f>E77/G77</f>
        <v>0.6294443850939097</v>
      </c>
    </row>
    <row r="78" spans="1:9" ht="12.75">
      <c r="A78" s="7" t="s">
        <v>6</v>
      </c>
      <c r="B78" s="6"/>
      <c r="C78" s="29">
        <v>5583.741550399</v>
      </c>
      <c r="D78" s="29">
        <v>4603</v>
      </c>
      <c r="E78" s="13">
        <f t="shared" si="10"/>
        <v>14.556788747509884</v>
      </c>
      <c r="F78" s="6"/>
      <c r="G78" s="44">
        <v>19.33902366762745</v>
      </c>
      <c r="H78" s="6"/>
      <c r="I78" s="40">
        <f t="shared" si="11"/>
        <v>0.75271580394605</v>
      </c>
    </row>
    <row r="79" spans="1:9" ht="12.75">
      <c r="A79" s="7" t="s">
        <v>7</v>
      </c>
      <c r="B79" s="6"/>
      <c r="C79" s="29">
        <v>19913.340988779997</v>
      </c>
      <c r="D79" s="29">
        <v>19162</v>
      </c>
      <c r="E79" s="13">
        <f t="shared" si="10"/>
        <v>12.47051935420937</v>
      </c>
      <c r="F79" s="6"/>
      <c r="G79" s="44">
        <v>20.884018931051752</v>
      </c>
      <c r="H79" s="6"/>
      <c r="I79" s="40">
        <f t="shared" si="11"/>
        <v>0.5971321609782383</v>
      </c>
    </row>
    <row r="80" spans="1:9" ht="12.75">
      <c r="A80" s="7" t="s">
        <v>8</v>
      </c>
      <c r="B80" s="6"/>
      <c r="C80" s="29">
        <v>98263.58895746002</v>
      </c>
      <c r="D80" s="29">
        <v>76951</v>
      </c>
      <c r="E80" s="13">
        <f t="shared" si="10"/>
        <v>15.323557426018118</v>
      </c>
      <c r="F80" s="6"/>
      <c r="G80" s="44">
        <v>18.137294686782724</v>
      </c>
      <c r="H80" s="6"/>
      <c r="I80" s="40">
        <f t="shared" si="11"/>
        <v>0.8448645561890179</v>
      </c>
    </row>
    <row r="81" spans="1:9" ht="12.75">
      <c r="A81" s="7" t="s">
        <v>9</v>
      </c>
      <c r="B81" s="6"/>
      <c r="C81" s="29">
        <v>146291.95794607507</v>
      </c>
      <c r="D81" s="29">
        <v>116603</v>
      </c>
      <c r="E81" s="13">
        <f t="shared" si="10"/>
        <v>15.05538875803282</v>
      </c>
      <c r="F81" s="6"/>
      <c r="G81" s="44">
        <v>21.083368960347745</v>
      </c>
      <c r="H81" s="6"/>
      <c r="I81" s="40">
        <f t="shared" si="11"/>
        <v>0.7140883786812267</v>
      </c>
    </row>
    <row r="82" spans="1:9" ht="12.75">
      <c r="A82" s="7" t="s">
        <v>10</v>
      </c>
      <c r="B82" s="6"/>
      <c r="C82" s="29">
        <v>122350.54854169006</v>
      </c>
      <c r="D82" s="29">
        <v>101809</v>
      </c>
      <c r="E82" s="13">
        <f t="shared" si="10"/>
        <v>14.421186560130055</v>
      </c>
      <c r="F82" s="6"/>
      <c r="G82" s="44">
        <v>18.98975963645476</v>
      </c>
      <c r="H82" s="6"/>
      <c r="I82" s="40">
        <f t="shared" si="11"/>
        <v>0.7594191204213883</v>
      </c>
    </row>
    <row r="83" spans="1:9" ht="12.75">
      <c r="A83" s="7" t="s">
        <v>11</v>
      </c>
      <c r="B83" s="6"/>
      <c r="C83" s="30">
        <v>2265.381916587</v>
      </c>
      <c r="D83" s="30">
        <v>2399</v>
      </c>
      <c r="E83" s="23">
        <f t="shared" si="10"/>
        <v>11.331631095891622</v>
      </c>
      <c r="F83" s="6"/>
      <c r="G83" s="49">
        <v>14.808657047083356</v>
      </c>
      <c r="H83" s="6"/>
      <c r="I83" s="41">
        <f t="shared" si="11"/>
        <v>0.765203155145216</v>
      </c>
    </row>
    <row r="84" spans="1:9" ht="12.75">
      <c r="A84" s="3" t="s">
        <v>1</v>
      </c>
      <c r="B84" s="6"/>
      <c r="C84" s="30">
        <f>SUM(C75:C83)</f>
        <v>478528.43536891614</v>
      </c>
      <c r="D84" s="30">
        <f>SUM(D75:D83)</f>
        <v>390547</v>
      </c>
      <c r="E84" s="23">
        <f t="shared" si="10"/>
        <v>14.70332949536674</v>
      </c>
      <c r="F84" s="6"/>
      <c r="G84" s="49">
        <v>19.602106928970507</v>
      </c>
      <c r="H84" s="6"/>
      <c r="I84" s="41">
        <f t="shared" si="11"/>
        <v>0.7500892403375412</v>
      </c>
    </row>
    <row r="85" ht="18">
      <c r="A85" s="25" t="s">
        <v>36</v>
      </c>
    </row>
    <row r="86" ht="18">
      <c r="A86" s="25" t="s">
        <v>110</v>
      </c>
    </row>
    <row r="87" ht="18">
      <c r="A87" s="25" t="s">
        <v>89</v>
      </c>
    </row>
    <row r="89" spans="1:9" ht="38.25">
      <c r="A89" s="32"/>
      <c r="B89" s="27"/>
      <c r="C89" s="36" t="s">
        <v>67</v>
      </c>
      <c r="D89" s="36" t="s">
        <v>68</v>
      </c>
      <c r="E89" s="36" t="s">
        <v>69</v>
      </c>
      <c r="F89" s="27"/>
      <c r="G89" s="58" t="s">
        <v>70</v>
      </c>
      <c r="H89" s="27"/>
      <c r="I89" s="36" t="s">
        <v>93</v>
      </c>
    </row>
    <row r="90" spans="1:9" ht="13.5">
      <c r="A90" s="33" t="s">
        <v>33</v>
      </c>
      <c r="B90" s="28"/>
      <c r="C90" s="37" t="s">
        <v>30</v>
      </c>
      <c r="D90" s="37" t="s">
        <v>31</v>
      </c>
      <c r="E90" s="37" t="s">
        <v>32</v>
      </c>
      <c r="F90" s="28"/>
      <c r="G90" s="59" t="s">
        <v>32</v>
      </c>
      <c r="H90" s="28"/>
      <c r="I90" s="37"/>
    </row>
    <row r="91" spans="1:9" ht="12.75">
      <c r="A91" s="7" t="s">
        <v>82</v>
      </c>
      <c r="B91" s="6"/>
      <c r="C91" s="34">
        <v>60776.98509779998</v>
      </c>
      <c r="D91" s="34">
        <v>49513</v>
      </c>
      <c r="E91" s="35">
        <f aca="true" t="shared" si="12" ref="E91:E100">C91/D91*12</f>
        <v>14.729946098471103</v>
      </c>
      <c r="F91" s="6"/>
      <c r="G91" s="53">
        <f>Table1!AH7</f>
        <v>21.586311508115955</v>
      </c>
      <c r="H91" s="6"/>
      <c r="I91" s="39">
        <f aca="true" t="shared" si="13" ref="I91:I100">E91/G91</f>
        <v>0.6823743877194112</v>
      </c>
    </row>
    <row r="92" spans="1:9" ht="12.75">
      <c r="A92" s="7" t="s">
        <v>4</v>
      </c>
      <c r="B92" s="6"/>
      <c r="C92" s="29">
        <v>16488.5167726</v>
      </c>
      <c r="D92" s="29">
        <v>11836</v>
      </c>
      <c r="E92" s="13">
        <f t="shared" si="12"/>
        <v>16.716982195944578</v>
      </c>
      <c r="F92" s="6"/>
      <c r="G92" s="53">
        <f>Table1!AH8</f>
        <v>22.991703977739853</v>
      </c>
      <c r="H92" s="6"/>
      <c r="I92" s="40">
        <f t="shared" si="13"/>
        <v>0.7270875708964265</v>
      </c>
    </row>
    <row r="93" spans="1:9" ht="12.75">
      <c r="A93" s="7" t="s">
        <v>5</v>
      </c>
      <c r="B93" s="6"/>
      <c r="C93" s="29">
        <v>7747.0231365</v>
      </c>
      <c r="D93" s="29">
        <v>7728</v>
      </c>
      <c r="E93" s="13">
        <f t="shared" si="12"/>
        <v>12.029539031832298</v>
      </c>
      <c r="F93" s="6"/>
      <c r="G93" s="53">
        <f>Table1!AH9</f>
        <v>26.987571802483817</v>
      </c>
      <c r="H93" s="6"/>
      <c r="I93" s="40">
        <f t="shared" si="13"/>
        <v>0.44574366007708605</v>
      </c>
    </row>
    <row r="94" spans="1:9" ht="12.75">
      <c r="A94" s="7" t="s">
        <v>6</v>
      </c>
      <c r="B94" s="6"/>
      <c r="C94" s="29">
        <v>4170.2428188</v>
      </c>
      <c r="D94" s="29">
        <v>6179</v>
      </c>
      <c r="E94" s="13">
        <f t="shared" si="12"/>
        <v>8.098869368117818</v>
      </c>
      <c r="F94" s="6"/>
      <c r="G94" s="53">
        <f>Table1!AH10</f>
        <v>19.145940344475413</v>
      </c>
      <c r="H94" s="6"/>
      <c r="I94" s="40">
        <f t="shared" si="13"/>
        <v>0.4230071347973649</v>
      </c>
    </row>
    <row r="95" spans="1:9" ht="12.75">
      <c r="A95" s="7" t="s">
        <v>7</v>
      </c>
      <c r="B95" s="6"/>
      <c r="C95" s="29">
        <v>22436.08876800001</v>
      </c>
      <c r="D95" s="29">
        <v>19024</v>
      </c>
      <c r="E95" s="13">
        <f t="shared" si="12"/>
        <v>14.15228475693861</v>
      </c>
      <c r="F95" s="6"/>
      <c r="G95" s="53">
        <f>Table1!AH11</f>
        <v>24.42888864956846</v>
      </c>
      <c r="H95" s="6"/>
      <c r="I95" s="40">
        <f t="shared" si="13"/>
        <v>0.5793257712191754</v>
      </c>
    </row>
    <row r="96" spans="1:9" ht="12.75">
      <c r="A96" s="7" t="s">
        <v>8</v>
      </c>
      <c r="B96" s="6"/>
      <c r="C96" s="29">
        <v>90006.982752</v>
      </c>
      <c r="D96" s="29">
        <v>75823</v>
      </c>
      <c r="E96" s="13">
        <f t="shared" si="12"/>
        <v>14.244804254962215</v>
      </c>
      <c r="F96" s="6"/>
      <c r="G96" s="53">
        <f>Table1!AH12</f>
        <v>18.336870172734923</v>
      </c>
      <c r="H96" s="6"/>
      <c r="I96" s="40">
        <f t="shared" si="13"/>
        <v>0.7768394562853372</v>
      </c>
    </row>
    <row r="97" spans="1:9" ht="12.75">
      <c r="A97" s="7" t="s">
        <v>9</v>
      </c>
      <c r="B97" s="6"/>
      <c r="C97" s="29">
        <v>131732.9694455002</v>
      </c>
      <c r="D97" s="29">
        <v>116171</v>
      </c>
      <c r="E97" s="13">
        <f t="shared" si="12"/>
        <v>13.607489247282045</v>
      </c>
      <c r="F97" s="6"/>
      <c r="G97" s="53">
        <f>Table1!AH13</f>
        <v>20.239421079591338</v>
      </c>
      <c r="H97" s="6"/>
      <c r="I97" s="40">
        <f t="shared" si="13"/>
        <v>0.672326011389887</v>
      </c>
    </row>
    <row r="98" spans="1:9" ht="12.75">
      <c r="A98" s="7" t="s">
        <v>10</v>
      </c>
      <c r="B98" s="6"/>
      <c r="C98" s="29">
        <v>124422.18885599988</v>
      </c>
      <c r="D98" s="29">
        <v>102327</v>
      </c>
      <c r="E98" s="13">
        <f t="shared" si="12"/>
        <v>14.591127134304713</v>
      </c>
      <c r="F98" s="6"/>
      <c r="G98" s="53">
        <f>Table1!AH14</f>
        <v>22.9371369371521</v>
      </c>
      <c r="H98" s="6"/>
      <c r="I98" s="40">
        <f t="shared" si="13"/>
        <v>0.6361355026254799</v>
      </c>
    </row>
    <row r="99" spans="1:9" ht="12.75">
      <c r="A99" s="7" t="s">
        <v>11</v>
      </c>
      <c r="B99" s="6"/>
      <c r="C99" s="30">
        <v>2093.9403021000003</v>
      </c>
      <c r="D99" s="30">
        <v>2381</v>
      </c>
      <c r="E99" s="23">
        <f t="shared" si="12"/>
        <v>10.553248057622849</v>
      </c>
      <c r="F99" s="6"/>
      <c r="G99" s="53">
        <f>Table1!AH15</f>
        <v>20.16232919836759</v>
      </c>
      <c r="H99" s="6"/>
      <c r="I99" s="41">
        <f t="shared" si="13"/>
        <v>0.5234141330495325</v>
      </c>
    </row>
    <row r="100" spans="1:9" ht="12.75">
      <c r="A100" s="3" t="s">
        <v>1</v>
      </c>
      <c r="B100" s="6"/>
      <c r="C100" s="30">
        <f>SUM(C91:C99)</f>
        <v>459874.9379493</v>
      </c>
      <c r="D100" s="30">
        <f>SUM(D91:D99)</f>
        <v>390982</v>
      </c>
      <c r="E100" s="23">
        <f t="shared" si="12"/>
        <v>14.114458607791661</v>
      </c>
      <c r="F100" s="6"/>
      <c r="G100" s="53">
        <f>Table1!AH16</f>
        <v>21.149863570351407</v>
      </c>
      <c r="H100" s="6"/>
      <c r="I100" s="41">
        <f t="shared" si="13"/>
        <v>0.667354593604934</v>
      </c>
    </row>
    <row r="103" spans="1:9" ht="38.25">
      <c r="A103" s="32"/>
      <c r="B103" s="27"/>
      <c r="C103" s="36" t="s">
        <v>63</v>
      </c>
      <c r="D103" s="36" t="s">
        <v>64</v>
      </c>
      <c r="E103" s="36" t="s">
        <v>65</v>
      </c>
      <c r="F103" s="27"/>
      <c r="G103" s="58" t="s">
        <v>66</v>
      </c>
      <c r="H103" s="27"/>
      <c r="I103" s="36" t="s">
        <v>94</v>
      </c>
    </row>
    <row r="104" spans="1:9" ht="13.5">
      <c r="A104" s="33" t="s">
        <v>33</v>
      </c>
      <c r="B104" s="28"/>
      <c r="C104" s="37" t="s">
        <v>30</v>
      </c>
      <c r="D104" s="37" t="s">
        <v>31</v>
      </c>
      <c r="E104" s="37" t="s">
        <v>32</v>
      </c>
      <c r="F104" s="28"/>
      <c r="G104" s="59" t="s">
        <v>32</v>
      </c>
      <c r="H104" s="28"/>
      <c r="I104" s="37"/>
    </row>
    <row r="105" spans="1:9" ht="12.75">
      <c r="A105" s="7" t="s">
        <v>82</v>
      </c>
      <c r="B105" s="6"/>
      <c r="C105" s="34">
        <v>47474.55403130909</v>
      </c>
      <c r="D105" s="34">
        <v>45770.72727272727</v>
      </c>
      <c r="E105" s="35">
        <f aca="true" t="shared" si="14" ref="E105:E114">C105/D105*12</f>
        <v>12.446702998210052</v>
      </c>
      <c r="F105" s="6"/>
      <c r="G105" s="53">
        <f>Table1!AI7</f>
        <v>15.146331731407509</v>
      </c>
      <c r="H105" s="6"/>
      <c r="I105" s="39">
        <f aca="true" t="shared" si="15" ref="I105:I114">E105/G105</f>
        <v>0.8217635278910805</v>
      </c>
    </row>
    <row r="106" spans="1:9" ht="12.75">
      <c r="A106" s="7" t="s">
        <v>4</v>
      </c>
      <c r="B106" s="6"/>
      <c r="C106" s="29">
        <v>10074.86456133636</v>
      </c>
      <c r="D106" s="29">
        <v>10635.727272727272</v>
      </c>
      <c r="E106" s="13">
        <f t="shared" si="14"/>
        <v>11.367193952598871</v>
      </c>
      <c r="F106" s="6"/>
      <c r="G106" s="53">
        <f>Table1!AI8</f>
        <v>14.375439182594471</v>
      </c>
      <c r="H106" s="6"/>
      <c r="I106" s="40">
        <f t="shared" si="15"/>
        <v>0.790737159972272</v>
      </c>
    </row>
    <row r="107" spans="1:9" ht="12.75">
      <c r="A107" s="7" t="s">
        <v>5</v>
      </c>
      <c r="B107" s="6"/>
      <c r="C107" s="29">
        <v>7168.611707663637</v>
      </c>
      <c r="D107" s="29">
        <v>6967.636363636364</v>
      </c>
      <c r="E107" s="13">
        <f t="shared" si="14"/>
        <v>12.346129447988101</v>
      </c>
      <c r="F107" s="6"/>
      <c r="G107" s="53">
        <f>Table1!AI9</f>
        <v>17.68833220616978</v>
      </c>
      <c r="H107" s="6"/>
      <c r="I107" s="40">
        <f t="shared" si="15"/>
        <v>0.6979815453534793</v>
      </c>
    </row>
    <row r="108" spans="1:9" ht="12.75">
      <c r="A108" s="7" t="s">
        <v>6</v>
      </c>
      <c r="B108" s="6"/>
      <c r="C108" s="29">
        <v>5096.367215154546</v>
      </c>
      <c r="D108" s="29">
        <v>5558</v>
      </c>
      <c r="E108" s="13">
        <f t="shared" si="14"/>
        <v>11.003311727573687</v>
      </c>
      <c r="F108" s="6"/>
      <c r="G108" s="53">
        <f>Table1!AI10</f>
        <v>14.959037587474624</v>
      </c>
      <c r="H108" s="6"/>
      <c r="I108" s="40">
        <f t="shared" si="15"/>
        <v>0.7355628103232315</v>
      </c>
    </row>
    <row r="109" spans="1:9" ht="12.75">
      <c r="A109" s="7" t="s">
        <v>7</v>
      </c>
      <c r="B109" s="6"/>
      <c r="C109" s="29">
        <v>15081.265693209092</v>
      </c>
      <c r="D109" s="29">
        <v>17398.81818181818</v>
      </c>
      <c r="E109" s="13">
        <f t="shared" si="14"/>
        <v>10.401579373225978</v>
      </c>
      <c r="F109" s="6"/>
      <c r="G109" s="53">
        <f>Table1!AI11</f>
        <v>16.812404389374134</v>
      </c>
      <c r="H109" s="6"/>
      <c r="I109" s="40">
        <f>E109/G109</f>
        <v>0.6186848193944252</v>
      </c>
    </row>
    <row r="110" spans="1:9" ht="12.75">
      <c r="A110" s="7" t="s">
        <v>8</v>
      </c>
      <c r="B110" s="6"/>
      <c r="C110" s="29">
        <v>70097.00896749088</v>
      </c>
      <c r="D110" s="29">
        <v>71870.54545454546</v>
      </c>
      <c r="E110" s="13">
        <f t="shared" si="14"/>
        <v>11.703878164412778</v>
      </c>
      <c r="F110" s="6"/>
      <c r="G110" s="53">
        <f>Table1!AI12</f>
        <v>13.762044297683923</v>
      </c>
      <c r="H110" s="6"/>
      <c r="I110" s="40">
        <f t="shared" si="15"/>
        <v>0.8504461918046926</v>
      </c>
    </row>
    <row r="111" spans="1:9" ht="12.75">
      <c r="A111" s="7" t="s">
        <v>9</v>
      </c>
      <c r="B111" s="6"/>
      <c r="C111" s="29">
        <v>107454.47893817272</v>
      </c>
      <c r="D111" s="29">
        <v>110729.09090909091</v>
      </c>
      <c r="E111" s="13">
        <f t="shared" si="14"/>
        <v>11.645121771267137</v>
      </c>
      <c r="F111" s="6"/>
      <c r="G111" s="53">
        <f>Table1!AI13</f>
        <v>15.187394721820722</v>
      </c>
      <c r="H111" s="6"/>
      <c r="I111" s="40">
        <f t="shared" si="15"/>
        <v>0.7667623041716187</v>
      </c>
    </row>
    <row r="112" spans="1:9" ht="12.75">
      <c r="A112" s="7" t="s">
        <v>10</v>
      </c>
      <c r="B112" s="6"/>
      <c r="C112" s="29">
        <v>94771.16234737272</v>
      </c>
      <c r="D112" s="29">
        <v>97967.45454545454</v>
      </c>
      <c r="E112" s="13">
        <f t="shared" si="14"/>
        <v>11.6084872618673</v>
      </c>
      <c r="F112" s="6"/>
      <c r="G112" s="53">
        <f>Table1!AI14</f>
        <v>15.408502098094168</v>
      </c>
      <c r="H112" s="6"/>
      <c r="I112" s="40">
        <f t="shared" si="15"/>
        <v>0.7533819438103019</v>
      </c>
    </row>
    <row r="113" spans="1:9" ht="12.75">
      <c r="A113" s="7" t="s">
        <v>11</v>
      </c>
      <c r="B113" s="6"/>
      <c r="C113" s="30">
        <v>1440.3616344818186</v>
      </c>
      <c r="D113" s="30">
        <v>1999.909090909091</v>
      </c>
      <c r="E113" s="23">
        <f t="shared" si="14"/>
        <v>8.64256265064776</v>
      </c>
      <c r="F113" s="6"/>
      <c r="G113" s="53">
        <f>Table1!AI15</f>
        <v>13.974225713038528</v>
      </c>
      <c r="H113" s="6"/>
      <c r="I113" s="41">
        <f t="shared" si="15"/>
        <v>0.6184645094564268</v>
      </c>
    </row>
    <row r="114" spans="1:9" ht="12.75">
      <c r="A114" s="3" t="s">
        <v>1</v>
      </c>
      <c r="B114" s="6"/>
      <c r="C114" s="30">
        <f>SUM(C105:C113)</f>
        <v>358658.6750961909</v>
      </c>
      <c r="D114" s="30">
        <f>SUM(D105:D113)</f>
        <v>368897.90909090906</v>
      </c>
      <c r="E114" s="23">
        <f t="shared" si="14"/>
        <v>11.66692462898634</v>
      </c>
      <c r="F114" s="6"/>
      <c r="G114" s="53">
        <f>Table1!AI16</f>
        <v>15.05377734156804</v>
      </c>
      <c r="H114" s="6"/>
      <c r="I114" s="41">
        <f t="shared" si="15"/>
        <v>0.7750164204149896</v>
      </c>
    </row>
  </sheetData>
  <sheetProtection/>
  <printOptions horizontalCentered="1" verticalCentered="1"/>
  <pageMargins left="0.5" right="0.5" top="0.5" bottom="0.5" header="0.5" footer="0.5"/>
  <pageSetup horizontalDpi="600" verticalDpi="600" orientation="portrait" r:id="rId1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5534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0.83203125" style="0" customWidth="1"/>
    <col min="2" max="2" width="2.83203125" style="0" customWidth="1"/>
    <col min="3" max="3" width="20.83203125" style="0" customWidth="1"/>
    <col min="4" max="4" width="2.83203125" style="0" customWidth="1"/>
    <col min="5" max="5" width="20.83203125" style="0" customWidth="1"/>
    <col min="6" max="6" width="2.83203125" style="0" customWidth="1"/>
    <col min="7" max="7" width="20.83203125" style="0" customWidth="1"/>
    <col min="8" max="8" width="2.83203125" style="0" customWidth="1"/>
    <col min="9" max="9" width="20.83203125" style="0" customWidth="1"/>
    <col min="10" max="10" width="2.83203125" style="0" customWidth="1"/>
    <col min="11" max="11" width="20.83203125" style="0" customWidth="1"/>
    <col min="12" max="12" width="2.83203125" style="0" customWidth="1"/>
    <col min="13" max="13" width="20.83203125" style="0" customWidth="1"/>
    <col min="14" max="14" width="2.83203125" style="0" customWidth="1"/>
    <col min="15" max="15" width="20.83203125" style="0" customWidth="1"/>
    <col min="16" max="16" width="13.83203125" style="0" customWidth="1"/>
  </cols>
  <sheetData>
    <row r="1" spans="1:5" ht="18">
      <c r="A1" s="25" t="s">
        <v>40</v>
      </c>
      <c r="B1" s="25"/>
      <c r="C1" s="25"/>
      <c r="D1" s="25"/>
      <c r="E1" s="25"/>
    </row>
    <row r="2" spans="1:5" ht="18">
      <c r="A2" s="25" t="s">
        <v>152</v>
      </c>
      <c r="B2" s="25"/>
      <c r="C2" s="25"/>
      <c r="D2" s="25"/>
      <c r="E2" s="25"/>
    </row>
    <row r="3" spans="1:5" ht="18">
      <c r="A3" s="25" t="s">
        <v>88</v>
      </c>
      <c r="B3" s="25"/>
      <c r="C3" s="25"/>
      <c r="D3" s="25"/>
      <c r="E3" s="25"/>
    </row>
    <row r="5" spans="1:15" s="27" customFormat="1" ht="38.25">
      <c r="A5" s="42" t="s">
        <v>44</v>
      </c>
      <c r="B5" s="80"/>
      <c r="C5" s="4" t="s">
        <v>145</v>
      </c>
      <c r="D5" s="80"/>
      <c r="E5" s="4" t="s">
        <v>130</v>
      </c>
      <c r="G5" s="4" t="s">
        <v>129</v>
      </c>
      <c r="I5" s="4" t="s">
        <v>102</v>
      </c>
      <c r="K5" s="4" t="s">
        <v>59</v>
      </c>
      <c r="M5" s="4" t="s">
        <v>46</v>
      </c>
      <c r="O5" s="4" t="s">
        <v>45</v>
      </c>
    </row>
    <row r="6" spans="1:15" ht="12.75">
      <c r="A6" s="7" t="s">
        <v>82</v>
      </c>
      <c r="B6" s="6"/>
      <c r="C6" s="57">
        <f>Table2!I7</f>
        <v>0.8823220622685286</v>
      </c>
      <c r="D6" s="6"/>
      <c r="E6" s="57">
        <f>Table2!I20</f>
        <v>0.8682046798812068</v>
      </c>
      <c r="F6" s="6"/>
      <c r="G6" s="57">
        <f>Table2!I33</f>
        <v>0.8318817856354703</v>
      </c>
      <c r="H6" s="6"/>
      <c r="I6" s="57">
        <f>Table2!I46</f>
        <v>0.7710922145983189</v>
      </c>
      <c r="J6" s="6"/>
      <c r="K6" s="57">
        <f>Table2!I59</f>
        <v>0.8757890092814612</v>
      </c>
      <c r="L6" s="6"/>
      <c r="M6" s="39">
        <f>Table2!I75</f>
        <v>0.7641941656260527</v>
      </c>
      <c r="N6" s="6"/>
      <c r="O6" s="39">
        <v>0.825</v>
      </c>
    </row>
    <row r="7" spans="1:15" ht="12.75">
      <c r="A7" s="7" t="s">
        <v>4</v>
      </c>
      <c r="B7" s="6"/>
      <c r="C7" s="57">
        <f>Table2!I8</f>
        <v>0.688578958755311</v>
      </c>
      <c r="D7" s="6"/>
      <c r="E7" s="57">
        <f>Table2!I21</f>
        <v>0.8196503616083928</v>
      </c>
      <c r="F7" s="6"/>
      <c r="G7" s="57">
        <f>Table2!I34</f>
        <v>0.7087288809467752</v>
      </c>
      <c r="H7" s="6"/>
      <c r="I7" s="57">
        <f>Table2!I47</f>
        <v>0.9310933936039297</v>
      </c>
      <c r="J7" s="6"/>
      <c r="K7" s="57">
        <f>Table2!I60</f>
        <v>1.0816859930183396</v>
      </c>
      <c r="L7" s="6"/>
      <c r="M7" s="40">
        <f>Table2!I76</f>
        <v>0.8017797723665228</v>
      </c>
      <c r="N7" s="6"/>
      <c r="O7" s="40">
        <v>0.8</v>
      </c>
    </row>
    <row r="8" spans="1:15" ht="12.75">
      <c r="A8" s="7" t="s">
        <v>5</v>
      </c>
      <c r="B8" s="6"/>
      <c r="C8" s="57">
        <f>Table2!I9</f>
        <v>0.42655910324773394</v>
      </c>
      <c r="D8" s="6"/>
      <c r="E8" s="57">
        <f>Table2!I22</f>
        <v>0.6826080261334647</v>
      </c>
      <c r="F8" s="6"/>
      <c r="G8" s="57">
        <f>Table2!I35</f>
        <v>0.6960569131516845</v>
      </c>
      <c r="H8" s="6"/>
      <c r="I8" s="57">
        <f>Table2!I48</f>
        <v>0.8143836250330739</v>
      </c>
      <c r="J8" s="6"/>
      <c r="K8" s="57">
        <f>Table2!I61</f>
        <v>0.8137277995101885</v>
      </c>
      <c r="L8" s="6"/>
      <c r="M8" s="40">
        <f>Table2!I77</f>
        <v>0.6294443850939097</v>
      </c>
      <c r="N8" s="6"/>
      <c r="O8" s="40">
        <v>0.86</v>
      </c>
    </row>
    <row r="9" spans="1:15" ht="12.75">
      <c r="A9" s="7" t="s">
        <v>6</v>
      </c>
      <c r="B9" s="6"/>
      <c r="C9" s="57">
        <f>Table2!I10</f>
        <v>0.6767153452763021</v>
      </c>
      <c r="D9" s="6"/>
      <c r="E9" s="57">
        <f>Table2!I23</f>
        <v>0.5709645395232815</v>
      </c>
      <c r="F9" s="6"/>
      <c r="G9" s="57">
        <f>Table2!I36</f>
        <v>0.6863863636405014</v>
      </c>
      <c r="H9" s="6"/>
      <c r="I9" s="57">
        <f>Table2!I49</f>
        <v>0.7516525930467578</v>
      </c>
      <c r="J9" s="6"/>
      <c r="K9" s="57">
        <f>Table2!I62</f>
        <v>0.7525518444298518</v>
      </c>
      <c r="L9" s="6"/>
      <c r="M9" s="40">
        <f>Table2!I78</f>
        <v>0.75271580394605</v>
      </c>
      <c r="N9" s="6"/>
      <c r="O9" s="40">
        <v>0.82</v>
      </c>
    </row>
    <row r="10" spans="1:15" ht="12.75">
      <c r="A10" s="7" t="s">
        <v>7</v>
      </c>
      <c r="B10" s="6"/>
      <c r="C10" s="57">
        <f>Table2!I11</f>
        <v>0.6319726260578498</v>
      </c>
      <c r="D10" s="6"/>
      <c r="E10" s="57">
        <f>Table2!I24</f>
        <v>0.5744184667934358</v>
      </c>
      <c r="F10" s="6"/>
      <c r="G10" s="57">
        <f>Table2!I37</f>
        <v>0.6315686292784607</v>
      </c>
      <c r="H10" s="6"/>
      <c r="I10" s="57">
        <f>Table2!I50</f>
        <v>0.6714935663978254</v>
      </c>
      <c r="J10" s="6"/>
      <c r="K10" s="57">
        <f>Table2!I63</f>
        <v>0.7516233628185014</v>
      </c>
      <c r="L10" s="6"/>
      <c r="M10" s="40">
        <f>Table2!I79</f>
        <v>0.5971321609782383</v>
      </c>
      <c r="N10" s="6"/>
      <c r="O10" s="40">
        <v>0.607</v>
      </c>
    </row>
    <row r="11" spans="1:15" ht="12.75">
      <c r="A11" s="7" t="s">
        <v>8</v>
      </c>
      <c r="B11" s="6"/>
      <c r="C11" s="57">
        <f>Table2!I12</f>
        <v>0.800019151775398</v>
      </c>
      <c r="D11" s="6"/>
      <c r="E11" s="57">
        <f>Table2!I25</f>
        <v>0.9019847310002459</v>
      </c>
      <c r="F11" s="6"/>
      <c r="G11" s="57">
        <f>Table2!I38</f>
        <v>0.7087012421434932</v>
      </c>
      <c r="H11" s="6"/>
      <c r="I11" s="57">
        <f>Table2!I51</f>
        <v>0.8849827640723928</v>
      </c>
      <c r="J11" s="6"/>
      <c r="K11" s="57">
        <f>Table2!I64</f>
        <v>0.9694548837347292</v>
      </c>
      <c r="L11" s="6"/>
      <c r="M11" s="40">
        <f>Table2!I80</f>
        <v>0.8448645561890179</v>
      </c>
      <c r="N11" s="6"/>
      <c r="O11" s="40">
        <v>0.874</v>
      </c>
    </row>
    <row r="12" spans="1:15" ht="12.75">
      <c r="A12" s="7" t="s">
        <v>9</v>
      </c>
      <c r="B12" s="6"/>
      <c r="C12" s="57">
        <f>Table2!I13</f>
        <v>0.8009433684970728</v>
      </c>
      <c r="D12" s="6"/>
      <c r="E12" s="57">
        <f>Table2!I26</f>
        <v>0.6507289204376875</v>
      </c>
      <c r="F12" s="6"/>
      <c r="G12" s="57">
        <f>Table2!I39</f>
        <v>0.8847461686975534</v>
      </c>
      <c r="H12" s="6"/>
      <c r="I12" s="57">
        <f>Table2!I52</f>
        <v>0.6387681742188733</v>
      </c>
      <c r="J12" s="6"/>
      <c r="K12" s="57">
        <f>Table2!I65</f>
        <v>0.833470800426989</v>
      </c>
      <c r="L12" s="6"/>
      <c r="M12" s="40">
        <f>Table2!I81</f>
        <v>0.7140883786812267</v>
      </c>
      <c r="N12" s="6"/>
      <c r="O12" s="40">
        <v>0.78</v>
      </c>
    </row>
    <row r="13" spans="1:15" ht="12.75">
      <c r="A13" s="7" t="s">
        <v>10</v>
      </c>
      <c r="B13" s="6"/>
      <c r="C13" s="57">
        <f>Table2!I14</f>
        <v>0.7602777156177886</v>
      </c>
      <c r="D13" s="6"/>
      <c r="E13" s="57">
        <f>Table2!I27</f>
        <v>0.7223346930885196</v>
      </c>
      <c r="F13" s="6"/>
      <c r="G13" s="57">
        <f>Table2!I40</f>
        <v>0.74778555734625</v>
      </c>
      <c r="H13" s="6"/>
      <c r="I13" s="57">
        <f>Table2!I53</f>
        <v>0.7218107489810313</v>
      </c>
      <c r="J13" s="6"/>
      <c r="K13" s="57">
        <f>Table2!I66</f>
        <v>0.8595822258450585</v>
      </c>
      <c r="L13" s="6"/>
      <c r="M13" s="40">
        <f>Table2!I82</f>
        <v>0.7594191204213883</v>
      </c>
      <c r="N13" s="6"/>
      <c r="O13" s="40">
        <v>0.77</v>
      </c>
    </row>
    <row r="14" spans="1:15" ht="12.75">
      <c r="A14" s="7" t="s">
        <v>11</v>
      </c>
      <c r="B14" s="6"/>
      <c r="C14" s="57">
        <f>Table2!I15</f>
        <v>0.6629175486148152</v>
      </c>
      <c r="D14" s="6"/>
      <c r="E14" s="57">
        <f>Table2!I28</f>
        <v>0.8192808589176345</v>
      </c>
      <c r="F14" s="6"/>
      <c r="G14" s="57">
        <f>Table2!I41</f>
        <v>0.8030443193823771</v>
      </c>
      <c r="H14" s="6"/>
      <c r="I14" s="57">
        <f>Table2!I54</f>
        <v>0.8879545904669499</v>
      </c>
      <c r="J14" s="6"/>
      <c r="K14" s="57">
        <f>Table2!I67</f>
        <v>1.1890709970407864</v>
      </c>
      <c r="L14" s="6"/>
      <c r="M14" s="41">
        <f>Table2!I83</f>
        <v>0.765203155145216</v>
      </c>
      <c r="N14" s="6"/>
      <c r="O14" s="41">
        <v>0.64</v>
      </c>
    </row>
    <row r="15" spans="1:15" ht="12.75">
      <c r="A15" s="3" t="s">
        <v>1</v>
      </c>
      <c r="B15" s="28"/>
      <c r="C15" s="57">
        <f>Table2!I16</f>
        <v>0.7726359492220902</v>
      </c>
      <c r="D15" s="28"/>
      <c r="E15" s="57">
        <f>Table2!I29</f>
        <v>0.7351094167126169</v>
      </c>
      <c r="F15" s="6"/>
      <c r="G15" s="57">
        <f>Table2!I42</f>
        <v>0.7749864372093338</v>
      </c>
      <c r="H15" s="6"/>
      <c r="I15" s="57">
        <f>Table2!I55</f>
        <v>0.7308961011786791</v>
      </c>
      <c r="J15" s="6"/>
      <c r="K15" s="57">
        <f>Table2!I68</f>
        <v>0.8706919473203469</v>
      </c>
      <c r="L15" s="6"/>
      <c r="M15" s="41">
        <f>Table2!I84</f>
        <v>0.7500892403375412</v>
      </c>
      <c r="N15" s="6"/>
      <c r="O15" s="41">
        <f>SUMPRODUCT(O$6:O$14,Table1!$AI$22:$AI$30)/Table1!AI31</f>
        <v>0.7950131024178407</v>
      </c>
    </row>
    <row r="16" spans="7:11" ht="12.75">
      <c r="G16" s="52"/>
      <c r="I16" s="52"/>
      <c r="K16" s="52"/>
    </row>
    <row r="17" spans="1:5" ht="12.75">
      <c r="A17" s="31" t="s">
        <v>41</v>
      </c>
      <c r="B17" s="31"/>
      <c r="C17" s="31"/>
      <c r="D17" s="31"/>
      <c r="E17" s="31"/>
    </row>
    <row r="65517" spans="1:17" ht="12.75">
      <c r="A65517" s="38"/>
      <c r="B65517" s="38"/>
      <c r="C65517" s="38"/>
      <c r="D65517" s="38"/>
      <c r="E65517" s="38"/>
      <c r="F65517" s="38"/>
      <c r="G65517" s="38"/>
      <c r="H65517" s="38"/>
      <c r="I65517" s="38"/>
      <c r="J65517" s="38"/>
      <c r="K65517" s="38"/>
      <c r="L65517" s="38"/>
      <c r="M65517" s="38"/>
      <c r="N65517" s="38"/>
      <c r="O65517" s="38"/>
      <c r="P65517" s="38"/>
      <c r="Q65517" s="38"/>
    </row>
    <row r="65518" spans="1:17" ht="12.75">
      <c r="A65518" s="38"/>
      <c r="B65518" s="38"/>
      <c r="C65518" s="38"/>
      <c r="D65518" s="38"/>
      <c r="E65518" s="38"/>
      <c r="F65518" s="38"/>
      <c r="G65518" s="38"/>
      <c r="H65518" s="38"/>
      <c r="I65518" s="38"/>
      <c r="J65518" s="38"/>
      <c r="K65518" s="38"/>
      <c r="L65518" s="38"/>
      <c r="M65518" s="38"/>
      <c r="N65518" s="38"/>
      <c r="O65518" s="38"/>
      <c r="P65518" s="38"/>
      <c r="Q65518" s="38"/>
    </row>
    <row r="65519" spans="1:17" ht="12.75">
      <c r="A65519" s="38"/>
      <c r="B65519" s="38"/>
      <c r="C65519" s="38"/>
      <c r="D65519" s="38"/>
      <c r="E65519" s="38"/>
      <c r="F65519" s="38"/>
      <c r="G65519" s="38"/>
      <c r="H65519" s="38"/>
      <c r="I65519" s="38"/>
      <c r="J65519" s="38"/>
      <c r="K65519" s="38"/>
      <c r="L65519" s="38"/>
      <c r="M65519" s="38"/>
      <c r="N65519" s="38"/>
      <c r="O65519" s="38"/>
      <c r="P65519" s="38"/>
      <c r="Q65519" s="38"/>
    </row>
    <row r="65520" spans="1:17" ht="12.75">
      <c r="A65520" s="38"/>
      <c r="B65520" s="38"/>
      <c r="C65520" s="38"/>
      <c r="D65520" s="38"/>
      <c r="E65520" s="38"/>
      <c r="F65520" s="38"/>
      <c r="G65520" s="38"/>
      <c r="H65520" s="38"/>
      <c r="I65520" s="38"/>
      <c r="J65520" s="38"/>
      <c r="K65520" s="38"/>
      <c r="L65520" s="38"/>
      <c r="M65520" s="38"/>
      <c r="N65520" s="38"/>
      <c r="O65520" s="38"/>
      <c r="P65520" s="38"/>
      <c r="Q65520" s="38"/>
    </row>
    <row r="65521" spans="1:17" ht="12.75">
      <c r="A65521" s="38"/>
      <c r="B65521" s="38"/>
      <c r="C65521" s="38"/>
      <c r="D65521" s="38"/>
      <c r="E65521" s="38"/>
      <c r="F65521" s="38"/>
      <c r="G65521" s="38"/>
      <c r="H65521" s="38"/>
      <c r="I65521" s="38"/>
      <c r="J65521" s="38"/>
      <c r="K65521" s="38"/>
      <c r="L65521" s="38"/>
      <c r="M65521" s="38"/>
      <c r="N65521" s="38"/>
      <c r="O65521" s="38"/>
      <c r="P65521" s="38"/>
      <c r="Q65521" s="38"/>
    </row>
    <row r="65522" spans="1:17" ht="12.75">
      <c r="A65522" s="38"/>
      <c r="B65522" s="38"/>
      <c r="C65522" s="38"/>
      <c r="D65522" s="38"/>
      <c r="E65522" s="38"/>
      <c r="F65522" s="38"/>
      <c r="G65522" s="38"/>
      <c r="H65522" s="38"/>
      <c r="I65522" s="38"/>
      <c r="J65522" s="38"/>
      <c r="K65522" s="38"/>
      <c r="L65522" s="38"/>
      <c r="M65522" s="38"/>
      <c r="N65522" s="38"/>
      <c r="O65522" s="38"/>
      <c r="P65522" s="38"/>
      <c r="Q65522" s="38"/>
    </row>
    <row r="65523" spans="1:17" ht="12.75">
      <c r="A65523" s="38"/>
      <c r="B65523" s="38"/>
      <c r="C65523" s="38"/>
      <c r="D65523" s="38"/>
      <c r="E65523" s="38"/>
      <c r="F65523" s="38"/>
      <c r="G65523" s="38"/>
      <c r="H65523" s="38"/>
      <c r="I65523" s="38"/>
      <c r="J65523" s="38"/>
      <c r="K65523" s="38"/>
      <c r="L65523" s="38"/>
      <c r="M65523" s="38"/>
      <c r="N65523" s="38"/>
      <c r="O65523" s="38"/>
      <c r="P65523" s="38"/>
      <c r="Q65523" s="38"/>
    </row>
    <row r="65524" spans="1:17" ht="12.75">
      <c r="A65524" s="38"/>
      <c r="B65524" s="38"/>
      <c r="C65524" s="38"/>
      <c r="D65524" s="38"/>
      <c r="E65524" s="38"/>
      <c r="F65524" s="38"/>
      <c r="G65524" s="38"/>
      <c r="H65524" s="38"/>
      <c r="I65524" s="38"/>
      <c r="J65524" s="38"/>
      <c r="K65524" s="38"/>
      <c r="L65524" s="38"/>
      <c r="M65524" s="38"/>
      <c r="N65524" s="38"/>
      <c r="O65524" s="38"/>
      <c r="P65524" s="38"/>
      <c r="Q65524" s="38"/>
    </row>
    <row r="65525" spans="1:17" ht="12.75">
      <c r="A65525" s="38"/>
      <c r="B65525" s="38"/>
      <c r="C65525" s="38"/>
      <c r="D65525" s="38"/>
      <c r="E65525" s="38"/>
      <c r="F65525" s="38"/>
      <c r="G65525" s="38"/>
      <c r="H65525" s="38"/>
      <c r="I65525" s="38"/>
      <c r="J65525" s="38"/>
      <c r="K65525" s="38"/>
      <c r="L65525" s="38"/>
      <c r="M65525" s="38"/>
      <c r="N65525" s="38"/>
      <c r="O65525" s="38"/>
      <c r="P65525" s="38"/>
      <c r="Q65525" s="38"/>
    </row>
    <row r="65526" spans="1:17" ht="12.75">
      <c r="A65526" s="38"/>
      <c r="B65526" s="38"/>
      <c r="C65526" s="38"/>
      <c r="D65526" s="38"/>
      <c r="E65526" s="38"/>
      <c r="F65526" s="38"/>
      <c r="G65526" s="38"/>
      <c r="H65526" s="38"/>
      <c r="I65526" s="38"/>
      <c r="J65526" s="38"/>
      <c r="K65526" s="38"/>
      <c r="L65526" s="38"/>
      <c r="M65526" s="38"/>
      <c r="N65526" s="38"/>
      <c r="O65526" s="38"/>
      <c r="P65526" s="38"/>
      <c r="Q65526" s="38"/>
    </row>
    <row r="65527" spans="1:17" ht="12.75">
      <c r="A65527" s="38"/>
      <c r="B65527" s="38"/>
      <c r="C65527" s="38"/>
      <c r="D65527" s="38"/>
      <c r="E65527" s="38"/>
      <c r="F65527" s="38"/>
      <c r="G65527" s="38"/>
      <c r="H65527" s="38"/>
      <c r="I65527" s="38"/>
      <c r="J65527" s="38"/>
      <c r="K65527" s="38"/>
      <c r="L65527" s="38"/>
      <c r="M65527" s="38"/>
      <c r="N65527" s="38"/>
      <c r="O65527" s="38"/>
      <c r="P65527" s="38"/>
      <c r="Q65527" s="38"/>
    </row>
    <row r="65528" spans="1:17" ht="12.75">
      <c r="A65528" s="38"/>
      <c r="B65528" s="38"/>
      <c r="C65528" s="38"/>
      <c r="D65528" s="38"/>
      <c r="E65528" s="38"/>
      <c r="F65528" s="38"/>
      <c r="G65528" s="38"/>
      <c r="H65528" s="38"/>
      <c r="I65528" s="38"/>
      <c r="J65528" s="38"/>
      <c r="K65528" s="38"/>
      <c r="L65528" s="38"/>
      <c r="M65528" s="38"/>
      <c r="N65528" s="38"/>
      <c r="O65528" s="38"/>
      <c r="P65528" s="38"/>
      <c r="Q65528" s="38"/>
    </row>
    <row r="65529" spans="1:17" ht="12.75">
      <c r="A65529" s="38"/>
      <c r="B65529" s="38"/>
      <c r="C65529" s="38"/>
      <c r="D65529" s="38"/>
      <c r="E65529" s="38"/>
      <c r="F65529" s="38"/>
      <c r="G65529" s="38"/>
      <c r="H65529" s="38"/>
      <c r="I65529" s="38"/>
      <c r="J65529" s="38"/>
      <c r="K65529" s="38"/>
      <c r="L65529" s="38"/>
      <c r="M65529" s="38"/>
      <c r="N65529" s="38"/>
      <c r="O65529" s="38"/>
      <c r="P65529" s="38"/>
      <c r="Q65529" s="38"/>
    </row>
    <row r="65530" spans="1:17" ht="12.75">
      <c r="A65530" s="38"/>
      <c r="B65530" s="38"/>
      <c r="C65530" s="38"/>
      <c r="D65530" s="38"/>
      <c r="E65530" s="38"/>
      <c r="F65530" s="38"/>
      <c r="G65530" s="38"/>
      <c r="H65530" s="38"/>
      <c r="I65530" s="38"/>
      <c r="J65530" s="38"/>
      <c r="K65530" s="38"/>
      <c r="L65530" s="38"/>
      <c r="M65530" s="38"/>
      <c r="N65530" s="38"/>
      <c r="O65530" s="38"/>
      <c r="P65530" s="38"/>
      <c r="Q65530" s="38"/>
    </row>
    <row r="65531" spans="1:17" ht="12.75">
      <c r="A65531" s="38"/>
      <c r="B65531" s="38"/>
      <c r="C65531" s="38"/>
      <c r="D65531" s="38"/>
      <c r="E65531" s="38"/>
      <c r="F65531" s="38"/>
      <c r="G65531" s="38"/>
      <c r="H65531" s="38"/>
      <c r="I65531" s="38"/>
      <c r="J65531" s="38"/>
      <c r="K65531" s="38"/>
      <c r="L65531" s="38"/>
      <c r="M65531" s="38"/>
      <c r="N65531" s="38"/>
      <c r="O65531" s="38"/>
      <c r="P65531" s="38"/>
      <c r="Q65531" s="38"/>
    </row>
    <row r="65532" spans="1:17" ht="12.75">
      <c r="A65532" s="38"/>
      <c r="B65532" s="38"/>
      <c r="C65532" s="38"/>
      <c r="D65532" s="38"/>
      <c r="E65532" s="38"/>
      <c r="F65532" s="38"/>
      <c r="G65532" s="38"/>
      <c r="H65532" s="38"/>
      <c r="I65532" s="38"/>
      <c r="J65532" s="38"/>
      <c r="K65532" s="38"/>
      <c r="L65532" s="38"/>
      <c r="M65532" s="38"/>
      <c r="N65532" s="38"/>
      <c r="O65532" s="38"/>
      <c r="P65532" s="38"/>
      <c r="Q65532" s="38"/>
    </row>
    <row r="65533" spans="1:17" ht="12.75">
      <c r="A65533" s="38"/>
      <c r="B65533" s="38"/>
      <c r="C65533" s="38"/>
      <c r="D65533" s="38"/>
      <c r="E65533" s="38"/>
      <c r="F65533" s="38"/>
      <c r="G65533" s="38"/>
      <c r="H65533" s="38"/>
      <c r="I65533" s="38"/>
      <c r="J65533" s="38"/>
      <c r="K65533" s="38"/>
      <c r="L65533" s="38"/>
      <c r="M65533" s="38"/>
      <c r="N65533" s="38"/>
      <c r="O65533" s="38"/>
      <c r="P65533" s="38"/>
      <c r="Q65533" s="38"/>
    </row>
    <row r="65534" spans="1:17" ht="12.75">
      <c r="A65534" s="38"/>
      <c r="B65534" s="38"/>
      <c r="C65534" s="38"/>
      <c r="D65534" s="38"/>
      <c r="E65534" s="38"/>
      <c r="F65534" s="38"/>
      <c r="G65534" s="38"/>
      <c r="H65534" s="38"/>
      <c r="I65534" s="38"/>
      <c r="J65534" s="38"/>
      <c r="K65534" s="38"/>
      <c r="L65534" s="38"/>
      <c r="M65534" s="38"/>
      <c r="N65534" s="38"/>
      <c r="O65534" s="38"/>
      <c r="P65534" s="38"/>
      <c r="Q65534" s="38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6" sqref="C6"/>
    </sheetView>
  </sheetViews>
  <sheetFormatPr defaultColWidth="9.33203125" defaultRowHeight="12.75"/>
  <sheetData>
    <row r="1" spans="1:5" ht="18">
      <c r="A1" s="25" t="s">
        <v>40</v>
      </c>
      <c r="B1" s="25"/>
      <c r="C1" s="25"/>
      <c r="D1" s="25"/>
      <c r="E1" s="25"/>
    </row>
    <row r="2" spans="1:5" ht="18">
      <c r="A2" s="25" t="s">
        <v>152</v>
      </c>
      <c r="B2" s="25"/>
      <c r="C2" s="25"/>
      <c r="D2" s="25"/>
      <c r="E2" s="25"/>
    </row>
    <row r="3" spans="1:5" ht="18">
      <c r="A3" s="25" t="s">
        <v>88</v>
      </c>
      <c r="B3" s="25"/>
      <c r="C3" s="25"/>
      <c r="D3" s="25"/>
      <c r="E3" s="25"/>
    </row>
    <row r="5" spans="1:15" ht="76.5">
      <c r="A5" s="42" t="s">
        <v>44</v>
      </c>
      <c r="B5" s="80"/>
      <c r="C5" s="4" t="s">
        <v>145</v>
      </c>
      <c r="D5" s="80"/>
      <c r="E5" s="4" t="s">
        <v>130</v>
      </c>
      <c r="F5" s="27"/>
      <c r="G5" s="4" t="s">
        <v>129</v>
      </c>
      <c r="H5" s="27"/>
      <c r="I5" s="4" t="s">
        <v>102</v>
      </c>
      <c r="J5" s="27"/>
      <c r="K5" s="4" t="s">
        <v>59</v>
      </c>
      <c r="L5" s="27"/>
      <c r="M5" s="4" t="s">
        <v>46</v>
      </c>
      <c r="N5" s="27"/>
      <c r="O5" s="4" t="s">
        <v>45</v>
      </c>
    </row>
    <row r="6" spans="1:15" ht="12.75">
      <c r="A6" s="7" t="s">
        <v>82</v>
      </c>
      <c r="B6" s="6"/>
      <c r="C6" s="57">
        <f>Table2!I7</f>
        <v>0.8823220622685286</v>
      </c>
      <c r="D6" s="6"/>
      <c r="E6" s="57">
        <f>Table2!I20</f>
        <v>0.8682046798812068</v>
      </c>
      <c r="F6" s="6"/>
      <c r="G6" s="57">
        <f>Table2!I33</f>
        <v>0.8318817856354703</v>
      </c>
      <c r="H6" s="6"/>
      <c r="I6" s="57">
        <f>Table2!I46</f>
        <v>0.7710922145983189</v>
      </c>
      <c r="J6" s="6"/>
      <c r="K6" s="57">
        <f>Table2!I59</f>
        <v>0.8757890092814612</v>
      </c>
      <c r="L6" s="6"/>
      <c r="M6" s="39">
        <f>Table2!I75</f>
        <v>0.7641941656260527</v>
      </c>
      <c r="N6" s="6"/>
      <c r="O6" s="39">
        <v>0.825</v>
      </c>
    </row>
    <row r="7" spans="1:15" ht="12.75">
      <c r="A7" s="7" t="s">
        <v>4</v>
      </c>
      <c r="B7" s="6"/>
      <c r="C7" s="57">
        <f>Table2!I8</f>
        <v>0.688578958755311</v>
      </c>
      <c r="D7" s="6"/>
      <c r="E7" s="57">
        <f>Table2!I21</f>
        <v>0.8196503616083928</v>
      </c>
      <c r="F7" s="6"/>
      <c r="G7" s="57">
        <f>Table2!I34</f>
        <v>0.7087288809467752</v>
      </c>
      <c r="H7" s="6"/>
      <c r="I7" s="57">
        <f>Table2!I47</f>
        <v>0.9310933936039297</v>
      </c>
      <c r="J7" s="6"/>
      <c r="K7" s="57">
        <f>Table2!I60</f>
        <v>1.0816859930183396</v>
      </c>
      <c r="L7" s="6"/>
      <c r="M7" s="40">
        <f>Table2!I76</f>
        <v>0.8017797723665228</v>
      </c>
      <c r="N7" s="6"/>
      <c r="O7" s="40">
        <v>0.8</v>
      </c>
    </row>
    <row r="8" spans="1:15" ht="12.75">
      <c r="A8" s="7" t="s">
        <v>5</v>
      </c>
      <c r="B8" s="6"/>
      <c r="C8" s="57">
        <f>Table2!I9</f>
        <v>0.42655910324773394</v>
      </c>
      <c r="D8" s="6"/>
      <c r="E8" s="57">
        <f>Table2!I22</f>
        <v>0.6826080261334647</v>
      </c>
      <c r="F8" s="6"/>
      <c r="G8" s="57">
        <f>Table2!I35</f>
        <v>0.6960569131516845</v>
      </c>
      <c r="H8" s="6"/>
      <c r="I8" s="57">
        <f>Table2!I48</f>
        <v>0.8143836250330739</v>
      </c>
      <c r="J8" s="6"/>
      <c r="K8" s="57">
        <f>Table2!I61</f>
        <v>0.8137277995101885</v>
      </c>
      <c r="L8" s="6"/>
      <c r="M8" s="40">
        <f>Table2!I77</f>
        <v>0.6294443850939097</v>
      </c>
      <c r="N8" s="6"/>
      <c r="O8" s="40">
        <v>0.86</v>
      </c>
    </row>
    <row r="9" spans="1:15" ht="12.75">
      <c r="A9" s="7" t="s">
        <v>6</v>
      </c>
      <c r="B9" s="6"/>
      <c r="C9" s="57">
        <f>Table2!I10</f>
        <v>0.6767153452763021</v>
      </c>
      <c r="D9" s="6"/>
      <c r="E9" s="57">
        <f>Table2!I23</f>
        <v>0.5709645395232815</v>
      </c>
      <c r="F9" s="6"/>
      <c r="G9" s="57">
        <f>Table2!I36</f>
        <v>0.6863863636405014</v>
      </c>
      <c r="H9" s="6"/>
      <c r="I9" s="57">
        <f>Table2!I49</f>
        <v>0.7516525930467578</v>
      </c>
      <c r="J9" s="6"/>
      <c r="K9" s="57">
        <f>Table2!I62</f>
        <v>0.7525518444298518</v>
      </c>
      <c r="L9" s="6"/>
      <c r="M9" s="40">
        <f>Table2!I78</f>
        <v>0.75271580394605</v>
      </c>
      <c r="N9" s="6"/>
      <c r="O9" s="40">
        <v>0.82</v>
      </c>
    </row>
    <row r="10" spans="1:15" ht="12.75">
      <c r="A10" s="7" t="s">
        <v>7</v>
      </c>
      <c r="B10" s="6"/>
      <c r="C10" s="57">
        <f>Table2!I11</f>
        <v>0.6319726260578498</v>
      </c>
      <c r="D10" s="6"/>
      <c r="E10" s="57">
        <f>Table2!I24</f>
        <v>0.5744184667934358</v>
      </c>
      <c r="F10" s="6"/>
      <c r="G10" s="57">
        <f>Table2!I37</f>
        <v>0.6315686292784607</v>
      </c>
      <c r="H10" s="6"/>
      <c r="I10" s="57">
        <f>Table2!I50</f>
        <v>0.6714935663978254</v>
      </c>
      <c r="J10" s="6"/>
      <c r="K10" s="57">
        <f>Table2!I63</f>
        <v>0.7516233628185014</v>
      </c>
      <c r="L10" s="6"/>
      <c r="M10" s="40">
        <f>Table2!I79</f>
        <v>0.5971321609782383</v>
      </c>
      <c r="N10" s="6"/>
      <c r="O10" s="40">
        <v>0.607</v>
      </c>
    </row>
    <row r="11" spans="1:15" ht="12.75">
      <c r="A11" s="7" t="s">
        <v>8</v>
      </c>
      <c r="B11" s="6"/>
      <c r="C11" s="57">
        <f>Table2!I12</f>
        <v>0.800019151775398</v>
      </c>
      <c r="D11" s="6"/>
      <c r="E11" s="57">
        <f>Table2!I25</f>
        <v>0.9019847310002459</v>
      </c>
      <c r="F11" s="6"/>
      <c r="G11" s="57">
        <f>Table2!I38</f>
        <v>0.7087012421434932</v>
      </c>
      <c r="H11" s="6"/>
      <c r="I11" s="57">
        <f>Table2!I51</f>
        <v>0.8849827640723928</v>
      </c>
      <c r="J11" s="6"/>
      <c r="K11" s="57">
        <f>Table2!I64</f>
        <v>0.9694548837347292</v>
      </c>
      <c r="L11" s="6"/>
      <c r="M11" s="40">
        <f>Table2!I80</f>
        <v>0.8448645561890179</v>
      </c>
      <c r="N11" s="6"/>
      <c r="O11" s="40">
        <v>0.874</v>
      </c>
    </row>
    <row r="12" spans="1:15" ht="12.75">
      <c r="A12" s="7" t="s">
        <v>9</v>
      </c>
      <c r="B12" s="6"/>
      <c r="C12" s="57">
        <f>Table2!I13</f>
        <v>0.8009433684970728</v>
      </c>
      <c r="D12" s="6"/>
      <c r="E12" s="57">
        <f>Table2!I26</f>
        <v>0.6507289204376875</v>
      </c>
      <c r="F12" s="6"/>
      <c r="G12" s="57">
        <f>Table2!I39</f>
        <v>0.8847461686975534</v>
      </c>
      <c r="H12" s="6"/>
      <c r="I12" s="57">
        <f>Table2!I52</f>
        <v>0.6387681742188733</v>
      </c>
      <c r="J12" s="6"/>
      <c r="K12" s="57">
        <f>Table2!I65</f>
        <v>0.833470800426989</v>
      </c>
      <c r="L12" s="6"/>
      <c r="M12" s="40">
        <f>Table2!I81</f>
        <v>0.7140883786812267</v>
      </c>
      <c r="N12" s="6"/>
      <c r="O12" s="40">
        <v>0.78</v>
      </c>
    </row>
    <row r="13" spans="1:15" ht="12.75">
      <c r="A13" s="7" t="s">
        <v>10</v>
      </c>
      <c r="B13" s="6"/>
      <c r="C13" s="57">
        <f>Table2!I14</f>
        <v>0.7602777156177886</v>
      </c>
      <c r="D13" s="6"/>
      <c r="E13" s="57">
        <f>Table2!I27</f>
        <v>0.7223346930885196</v>
      </c>
      <c r="F13" s="6"/>
      <c r="G13" s="57">
        <f>Table2!I40</f>
        <v>0.74778555734625</v>
      </c>
      <c r="H13" s="6"/>
      <c r="I13" s="57">
        <f>Table2!I53</f>
        <v>0.7218107489810313</v>
      </c>
      <c r="J13" s="6"/>
      <c r="K13" s="57">
        <f>Table2!I66</f>
        <v>0.8595822258450585</v>
      </c>
      <c r="L13" s="6"/>
      <c r="M13" s="40">
        <f>Table2!I82</f>
        <v>0.7594191204213883</v>
      </c>
      <c r="N13" s="6"/>
      <c r="O13" s="40">
        <v>0.77</v>
      </c>
    </row>
    <row r="14" spans="1:15" ht="12.75">
      <c r="A14" s="7" t="s">
        <v>11</v>
      </c>
      <c r="B14" s="6"/>
      <c r="C14" s="57">
        <f>Table2!I15</f>
        <v>0.6629175486148152</v>
      </c>
      <c r="D14" s="6"/>
      <c r="E14" s="57">
        <f>Table2!I28</f>
        <v>0.8192808589176345</v>
      </c>
      <c r="F14" s="6"/>
      <c r="G14" s="57">
        <f>Table2!I41</f>
        <v>0.8030443193823771</v>
      </c>
      <c r="H14" s="6"/>
      <c r="I14" s="57">
        <f>Table2!I54</f>
        <v>0.8879545904669499</v>
      </c>
      <c r="J14" s="6"/>
      <c r="K14" s="57">
        <f>Table2!I67</f>
        <v>1.1890709970407864</v>
      </c>
      <c r="L14" s="6"/>
      <c r="M14" s="41">
        <f>Table2!I83</f>
        <v>0.765203155145216</v>
      </c>
      <c r="N14" s="6"/>
      <c r="O14" s="41">
        <v>0.64</v>
      </c>
    </row>
    <row r="15" spans="1:15" ht="12.75">
      <c r="A15" s="3" t="s">
        <v>1</v>
      </c>
      <c r="B15" s="28"/>
      <c r="C15" s="57">
        <f>Table2!I16</f>
        <v>0.7726359492220902</v>
      </c>
      <c r="D15" s="28"/>
      <c r="E15" s="57">
        <f>Table2!I29</f>
        <v>0.7351094167126169</v>
      </c>
      <c r="F15" s="6"/>
      <c r="G15" s="57">
        <f>Table2!I42</f>
        <v>0.7749864372093338</v>
      </c>
      <c r="H15" s="6"/>
      <c r="I15" s="57">
        <f>Table2!I55</f>
        <v>0.7308961011786791</v>
      </c>
      <c r="J15" s="6"/>
      <c r="K15" s="57">
        <f>Table2!I68</f>
        <v>0.8706919473203469</v>
      </c>
      <c r="L15" s="6"/>
      <c r="M15" s="41">
        <f>Table2!I84</f>
        <v>0.7500892403375412</v>
      </c>
      <c r="N15" s="6"/>
      <c r="O15" s="41">
        <f>SUMPRODUCT(O$6:O$14,Table1!$AI$22:$AI$30)/Table1!AI31</f>
        <v>0.7950131024178407</v>
      </c>
    </row>
    <row r="16" spans="7:11" ht="12.75">
      <c r="G16" s="52"/>
      <c r="I16" s="52"/>
      <c r="K16" s="52"/>
    </row>
    <row r="17" spans="1:5" ht="12.75">
      <c r="A17" s="31" t="s">
        <v>41</v>
      </c>
      <c r="B17" s="31"/>
      <c r="C17" s="31"/>
      <c r="D17" s="31"/>
      <c r="E17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C19" sqref="C19"/>
    </sheetView>
  </sheetViews>
  <sheetFormatPr defaultColWidth="9.33203125" defaultRowHeight="12.75"/>
  <cols>
    <col min="1" max="1" width="20.83203125" style="0" customWidth="1"/>
    <col min="2" max="2" width="2.83203125" style="0" customWidth="1"/>
    <col min="3" max="3" width="12.83203125" style="0" bestFit="1" customWidth="1"/>
    <col min="4" max="4" width="2.83203125" style="0" customWidth="1"/>
    <col min="5" max="5" width="13.33203125" style="0" customWidth="1"/>
    <col min="6" max="6" width="2.83203125" style="0" customWidth="1"/>
    <col min="7" max="7" width="12.83203125" style="0" bestFit="1" customWidth="1"/>
    <col min="8" max="8" width="2.83203125" style="0" customWidth="1"/>
    <col min="9" max="9" width="12.83203125" style="0" bestFit="1" customWidth="1"/>
    <col min="10" max="10" width="2.83203125" style="0" customWidth="1"/>
    <col min="11" max="11" width="12.83203125" style="0" bestFit="1" customWidth="1"/>
    <col min="12" max="12" width="4" style="0" customWidth="1"/>
    <col min="13" max="13" width="13.33203125" style="0" customWidth="1"/>
    <col min="14" max="14" width="3" style="0" customWidth="1"/>
    <col min="15" max="15" width="13.83203125" style="0" customWidth="1"/>
    <col min="16" max="16" width="3.5" style="0" customWidth="1"/>
    <col min="17" max="17" width="13.16015625" style="0" customWidth="1"/>
    <col min="18" max="18" width="3.16015625" style="0" customWidth="1"/>
  </cols>
  <sheetData>
    <row r="1" spans="1:2" ht="18">
      <c r="A1" s="25" t="s">
        <v>71</v>
      </c>
      <c r="B1" s="25"/>
    </row>
    <row r="2" spans="1:2" ht="18">
      <c r="A2" s="25" t="s">
        <v>152</v>
      </c>
      <c r="B2" s="25"/>
    </row>
    <row r="3" spans="1:2" ht="18">
      <c r="A3" s="25" t="s">
        <v>91</v>
      </c>
      <c r="B3" s="25"/>
    </row>
    <row r="4" spans="1:5" ht="12.75" customHeight="1">
      <c r="A4" s="25"/>
      <c r="B4" s="25"/>
      <c r="C4" s="25"/>
      <c r="D4" s="25"/>
      <c r="E4" s="25"/>
    </row>
    <row r="5" spans="1:17" ht="51">
      <c r="A5" s="42" t="s">
        <v>85</v>
      </c>
      <c r="B5" s="80"/>
      <c r="C5" s="4" t="s">
        <v>146</v>
      </c>
      <c r="E5" s="4" t="s">
        <v>131</v>
      </c>
      <c r="F5" s="80"/>
      <c r="G5" s="4" t="s">
        <v>122</v>
      </c>
      <c r="H5" s="27"/>
      <c r="I5" s="4" t="s">
        <v>104</v>
      </c>
      <c r="J5" s="27"/>
      <c r="K5" s="4" t="s">
        <v>80</v>
      </c>
      <c r="L5" s="27"/>
      <c r="M5" s="4" t="s">
        <v>81</v>
      </c>
      <c r="N5" s="27"/>
      <c r="O5" s="4" t="s">
        <v>83</v>
      </c>
      <c r="P5" s="27"/>
      <c r="Q5" s="4" t="s">
        <v>84</v>
      </c>
    </row>
    <row r="6" spans="1:17" ht="12.75">
      <c r="A6" s="7" t="s">
        <v>72</v>
      </c>
      <c r="B6" s="6"/>
      <c r="C6" s="8">
        <v>23.559999999999995</v>
      </c>
      <c r="E6" s="8">
        <v>23.440000000000005</v>
      </c>
      <c r="F6" s="6"/>
      <c r="G6" s="67">
        <v>24.27</v>
      </c>
      <c r="H6" s="6"/>
      <c r="I6" s="67">
        <v>22.63</v>
      </c>
      <c r="J6" s="6"/>
      <c r="K6" s="60">
        <v>23.72</v>
      </c>
      <c r="L6" s="6"/>
      <c r="M6" s="60">
        <v>19.54</v>
      </c>
      <c r="N6" s="6"/>
      <c r="O6" s="60">
        <v>18.87</v>
      </c>
      <c r="P6" s="6"/>
      <c r="Q6" s="60">
        <v>23.95181818181818</v>
      </c>
    </row>
    <row r="7" spans="1:17" ht="12.75">
      <c r="A7" s="7" t="s">
        <v>73</v>
      </c>
      <c r="B7" s="6"/>
      <c r="C7" s="8">
        <v>20.58</v>
      </c>
      <c r="E7" s="8">
        <v>18.19</v>
      </c>
      <c r="F7" s="6"/>
      <c r="G7" s="67">
        <v>21.09</v>
      </c>
      <c r="H7" s="6"/>
      <c r="I7" s="67">
        <v>20.09</v>
      </c>
      <c r="J7" s="6"/>
      <c r="K7" s="60">
        <v>20.07</v>
      </c>
      <c r="L7" s="6"/>
      <c r="M7" s="60">
        <v>14.52</v>
      </c>
      <c r="N7" s="6"/>
      <c r="O7" s="60">
        <v>16.37</v>
      </c>
      <c r="P7" s="6"/>
      <c r="Q7" s="60">
        <v>22.26727272727273</v>
      </c>
    </row>
    <row r="8" spans="1:17" ht="12.75">
      <c r="A8" s="7" t="s">
        <v>74</v>
      </c>
      <c r="B8" s="6"/>
      <c r="C8" s="8">
        <v>19.959999999999997</v>
      </c>
      <c r="E8" s="8">
        <v>15.100000000000001</v>
      </c>
      <c r="F8" s="6"/>
      <c r="G8" s="67">
        <v>24.81</v>
      </c>
      <c r="H8" s="6"/>
      <c r="I8" s="67">
        <v>16.08</v>
      </c>
      <c r="J8" s="6"/>
      <c r="K8" s="60">
        <v>21.51</v>
      </c>
      <c r="L8" s="6"/>
      <c r="M8" s="60">
        <v>13.87</v>
      </c>
      <c r="N8" s="6"/>
      <c r="O8" s="60">
        <v>18.58</v>
      </c>
      <c r="P8" s="6"/>
      <c r="Q8" s="60">
        <v>20.44727272727273</v>
      </c>
    </row>
    <row r="9" spans="1:17" ht="12.75">
      <c r="A9" s="7" t="s">
        <v>75</v>
      </c>
      <c r="B9" s="6"/>
      <c r="C9" s="8">
        <v>29.240000000000002</v>
      </c>
      <c r="E9" s="8">
        <v>22.77</v>
      </c>
      <c r="F9" s="6"/>
      <c r="G9" s="67">
        <v>24.93</v>
      </c>
      <c r="H9" s="6"/>
      <c r="I9" s="67">
        <v>28.75</v>
      </c>
      <c r="J9" s="6"/>
      <c r="K9" s="60">
        <v>18.74</v>
      </c>
      <c r="L9" s="6"/>
      <c r="M9" s="60">
        <v>16.63</v>
      </c>
      <c r="N9" s="6"/>
      <c r="O9" s="60">
        <v>21.25</v>
      </c>
      <c r="P9" s="6"/>
      <c r="Q9" s="60">
        <v>24.674545454545456</v>
      </c>
    </row>
    <row r="10" spans="1:17" ht="12.75">
      <c r="A10" s="7" t="s">
        <v>76</v>
      </c>
      <c r="B10" s="6"/>
      <c r="C10" s="8">
        <v>23.23</v>
      </c>
      <c r="E10" s="8">
        <v>20.35</v>
      </c>
      <c r="F10" s="6"/>
      <c r="G10" s="67">
        <v>21.85</v>
      </c>
      <c r="H10" s="6"/>
      <c r="I10" s="67">
        <v>26.02</v>
      </c>
      <c r="J10" s="6"/>
      <c r="K10" s="60">
        <v>24.65</v>
      </c>
      <c r="L10" s="6"/>
      <c r="M10" s="60">
        <v>20.34</v>
      </c>
      <c r="N10" s="6"/>
      <c r="O10" s="60">
        <v>15.65</v>
      </c>
      <c r="P10" s="6"/>
      <c r="Q10" s="60">
        <v>22.221818181818183</v>
      </c>
    </row>
    <row r="11" spans="1:17" ht="12.75">
      <c r="A11" s="7" t="s">
        <v>77</v>
      </c>
      <c r="B11" s="6"/>
      <c r="C11" s="8">
        <v>24.970000000000002</v>
      </c>
      <c r="E11" s="8">
        <v>24.180000000000003</v>
      </c>
      <c r="F11" s="6"/>
      <c r="G11" s="67">
        <v>25.56</v>
      </c>
      <c r="H11" s="6"/>
      <c r="I11" s="67">
        <v>24.86</v>
      </c>
      <c r="J11" s="6"/>
      <c r="K11" s="60">
        <v>23.92</v>
      </c>
      <c r="L11" s="6"/>
      <c r="M11" s="60">
        <v>17.22</v>
      </c>
      <c r="N11" s="6"/>
      <c r="O11" s="60">
        <v>24.08</v>
      </c>
      <c r="P11" s="6"/>
      <c r="Q11" s="60">
        <v>27.00272727272727</v>
      </c>
    </row>
    <row r="12" spans="1:17" ht="12.75">
      <c r="A12" s="7" t="s">
        <v>78</v>
      </c>
      <c r="B12" s="6"/>
      <c r="C12" s="8">
        <v>18.59</v>
      </c>
      <c r="E12" s="8">
        <v>20.78000000000001</v>
      </c>
      <c r="F12" s="6"/>
      <c r="G12" s="67">
        <v>18.04</v>
      </c>
      <c r="H12" s="6"/>
      <c r="I12" s="67">
        <v>20.05</v>
      </c>
      <c r="J12" s="6"/>
      <c r="K12" s="60">
        <v>22.38</v>
      </c>
      <c r="L12" s="6"/>
      <c r="M12" s="60">
        <v>15.71</v>
      </c>
      <c r="N12" s="6"/>
      <c r="O12" s="60">
        <v>18.04</v>
      </c>
      <c r="P12" s="6"/>
      <c r="Q12" s="60">
        <v>21.07545454545454</v>
      </c>
    </row>
    <row r="13" spans="1:17" ht="12.75">
      <c r="A13" s="7" t="s">
        <v>79</v>
      </c>
      <c r="B13" s="6"/>
      <c r="C13" s="8">
        <v>32.83</v>
      </c>
      <c r="E13" s="8">
        <v>28.860000000000003</v>
      </c>
      <c r="F13" s="6"/>
      <c r="G13" s="67">
        <v>22.08</v>
      </c>
      <c r="H13" s="6"/>
      <c r="I13" s="67">
        <v>21.21</v>
      </c>
      <c r="J13" s="6"/>
      <c r="K13" s="60">
        <v>24.89</v>
      </c>
      <c r="L13" s="6"/>
      <c r="M13" s="60">
        <v>17</v>
      </c>
      <c r="N13" s="6"/>
      <c r="O13" s="60">
        <v>24.77</v>
      </c>
      <c r="P13" s="6"/>
      <c r="Q13" s="60">
        <v>25.48818181818182</v>
      </c>
    </row>
    <row r="14" spans="1:17" ht="12.75">
      <c r="A14" s="7" t="s">
        <v>87</v>
      </c>
      <c r="B14" s="6"/>
      <c r="C14" s="60">
        <f>AVERAGE(C6:C13)</f>
        <v>24.120000000000005</v>
      </c>
      <c r="E14" s="60">
        <f>AVERAGE(E6:E13)</f>
        <v>21.708750000000006</v>
      </c>
      <c r="F14" s="6"/>
      <c r="G14" s="60">
        <f>AVERAGE(G6:G13)</f>
        <v>22.82875</v>
      </c>
      <c r="H14" s="6"/>
      <c r="I14" s="60">
        <f>AVERAGE(I6:I13)</f>
        <v>22.461250000000003</v>
      </c>
      <c r="J14" s="6"/>
      <c r="K14" s="60">
        <f>AVERAGE(K6:K13)</f>
        <v>22.485</v>
      </c>
      <c r="L14" s="6"/>
      <c r="M14" s="60">
        <f>AVERAGE(M6:M13)</f>
        <v>16.85375</v>
      </c>
      <c r="N14" s="6"/>
      <c r="O14" s="60">
        <f>AVERAGE(O6:O13)</f>
        <v>19.70125</v>
      </c>
      <c r="P14" s="6"/>
      <c r="Q14" s="60">
        <f>AVERAGE(Q6:Q13)</f>
        <v>23.391136363636363</v>
      </c>
    </row>
    <row r="17" spans="1:2" ht="18">
      <c r="A17" s="25" t="s">
        <v>108</v>
      </c>
      <c r="B17" s="25"/>
    </row>
    <row r="18" spans="1:9" ht="51">
      <c r="A18" s="62" t="s">
        <v>44</v>
      </c>
      <c r="B18" s="81"/>
      <c r="C18" s="63" t="s">
        <v>147</v>
      </c>
      <c r="D18" s="64"/>
      <c r="E18" s="63" t="s">
        <v>148</v>
      </c>
      <c r="F18" s="65"/>
      <c r="G18" s="63" t="s">
        <v>149</v>
      </c>
      <c r="H18" s="65"/>
      <c r="I18" s="63" t="s">
        <v>150</v>
      </c>
    </row>
    <row r="19" spans="1:9" ht="12.75" customHeight="1">
      <c r="A19" s="7" t="s">
        <v>82</v>
      </c>
      <c r="B19" s="25"/>
      <c r="C19" s="9">
        <f>Table1!C7-Table1!D7</f>
        <v>12.550329668946524</v>
      </c>
      <c r="E19" s="73">
        <v>3.5</v>
      </c>
      <c r="G19" s="76">
        <v>0.13060033392284484</v>
      </c>
      <c r="I19" s="77">
        <f aca="true" t="shared" si="0" ref="I19:I27">1-(G19+0.03)</f>
        <v>0.8393996660771552</v>
      </c>
    </row>
    <row r="20" spans="1:9" ht="12.75" customHeight="1">
      <c r="A20" s="7" t="s">
        <v>4</v>
      </c>
      <c r="B20" s="25"/>
      <c r="C20" s="9">
        <f>Table1!C8-Table1!D8</f>
        <v>11.959309575441127</v>
      </c>
      <c r="E20" s="74">
        <v>3.9</v>
      </c>
      <c r="G20" s="76">
        <v>0.1556681007955654</v>
      </c>
      <c r="I20" s="77">
        <f t="shared" si="0"/>
        <v>0.8143318992044346</v>
      </c>
    </row>
    <row r="21" spans="1:9" ht="12.75" customHeight="1">
      <c r="A21" s="7" t="s">
        <v>5</v>
      </c>
      <c r="B21" s="25"/>
      <c r="C21" s="9">
        <f>Table1!C9-Table1!D9</f>
        <v>13.05482180341251</v>
      </c>
      <c r="E21" s="74">
        <v>3.9</v>
      </c>
      <c r="G21" s="76">
        <v>0.19834049278564653</v>
      </c>
      <c r="I21" s="77">
        <f t="shared" si="0"/>
        <v>0.7716595072143535</v>
      </c>
    </row>
    <row r="22" spans="1:9" ht="12.75" customHeight="1">
      <c r="A22" s="7" t="s">
        <v>6</v>
      </c>
      <c r="B22" s="25"/>
      <c r="C22" s="9">
        <f>Table1!C10-Table1!D10</f>
        <v>13.145118721275802</v>
      </c>
      <c r="E22" s="74">
        <v>3.9</v>
      </c>
      <c r="G22" s="76">
        <v>0.17322601739982493</v>
      </c>
      <c r="I22" s="77">
        <f t="shared" si="0"/>
        <v>0.7967739826001751</v>
      </c>
    </row>
    <row r="23" spans="1:9" ht="12.75" customHeight="1">
      <c r="A23" s="7" t="s">
        <v>7</v>
      </c>
      <c r="B23" s="25"/>
      <c r="C23" s="9">
        <f>Table1!C11-Table1!D11</f>
        <v>13.251254553633323</v>
      </c>
      <c r="E23" s="74">
        <v>3.5</v>
      </c>
      <c r="G23" s="76">
        <v>0.1319845220684329</v>
      </c>
      <c r="I23" s="77">
        <f t="shared" si="0"/>
        <v>0.8380154779315672</v>
      </c>
    </row>
    <row r="24" spans="1:9" ht="12.75" customHeight="1">
      <c r="A24" s="7" t="s">
        <v>8</v>
      </c>
      <c r="B24" s="25"/>
      <c r="C24" s="9">
        <f>Table1!C12-Table1!D12</f>
        <v>12.695202275332774</v>
      </c>
      <c r="E24" s="74">
        <v>3.9</v>
      </c>
      <c r="G24" s="76">
        <v>0.13021518625333614</v>
      </c>
      <c r="I24" s="77">
        <f t="shared" si="0"/>
        <v>0.8397848137466639</v>
      </c>
    </row>
    <row r="25" spans="1:9" ht="12.75" customHeight="1">
      <c r="A25" s="7" t="s">
        <v>9</v>
      </c>
      <c r="B25" s="25"/>
      <c r="C25" s="9">
        <f>Table1!C13-Table1!D13</f>
        <v>12.98164121743573</v>
      </c>
      <c r="E25" s="74">
        <v>3.5</v>
      </c>
      <c r="G25" s="76">
        <v>0.1260345904197434</v>
      </c>
      <c r="I25" s="77">
        <f t="shared" si="0"/>
        <v>0.8439654095802566</v>
      </c>
    </row>
    <row r="26" spans="1:9" ht="12.75" customHeight="1">
      <c r="A26" s="7" t="s">
        <v>10</v>
      </c>
      <c r="B26" s="25"/>
      <c r="C26" s="9">
        <f>Table1!C14-Table1!D14</f>
        <v>12.702873199501319</v>
      </c>
      <c r="E26" s="74">
        <v>3.5</v>
      </c>
      <c r="G26" s="76">
        <v>0.12430587790197498</v>
      </c>
      <c r="I26" s="77">
        <f t="shared" si="0"/>
        <v>0.845694122098025</v>
      </c>
    </row>
    <row r="27" spans="1:9" ht="12.75" customHeight="1">
      <c r="A27" s="7" t="s">
        <v>11</v>
      </c>
      <c r="B27" s="25"/>
      <c r="C27" s="9">
        <f>Table1!C15-Table1!D15</f>
        <v>11.686155651388507</v>
      </c>
      <c r="E27" s="75">
        <v>3.9</v>
      </c>
      <c r="G27" s="76">
        <v>0.13366958770692308</v>
      </c>
      <c r="I27" s="77">
        <f t="shared" si="0"/>
        <v>0.8363304122930769</v>
      </c>
    </row>
    <row r="28" spans="1:9" ht="51">
      <c r="A28" s="62" t="s">
        <v>44</v>
      </c>
      <c r="B28" s="81"/>
      <c r="C28" s="63" t="s">
        <v>133</v>
      </c>
      <c r="D28" s="64"/>
      <c r="E28" s="63" t="s">
        <v>134</v>
      </c>
      <c r="F28" s="65"/>
      <c r="G28" s="4" t="s">
        <v>135</v>
      </c>
      <c r="H28" s="65"/>
      <c r="I28" s="63" t="s">
        <v>136</v>
      </c>
    </row>
    <row r="29" spans="1:9" ht="12.75">
      <c r="A29" s="7" t="s">
        <v>82</v>
      </c>
      <c r="B29" s="6"/>
      <c r="C29" s="5">
        <f>Table1!G7-Table1!H7</f>
        <v>11.734435481770777</v>
      </c>
      <c r="D29" s="15"/>
      <c r="E29" s="73">
        <v>3.5</v>
      </c>
      <c r="F29" s="61"/>
      <c r="G29" s="76">
        <v>0.13132913251209027</v>
      </c>
      <c r="H29" s="10"/>
      <c r="I29" s="77">
        <f>1-(G29+0.03)</f>
        <v>0.8386708674879098</v>
      </c>
    </row>
    <row r="30" spans="1:9" ht="12.75">
      <c r="A30" s="7" t="s">
        <v>4</v>
      </c>
      <c r="B30" s="6"/>
      <c r="C30" s="5">
        <f>Table1!G8-Table1!H8</f>
        <v>13.582566699173094</v>
      </c>
      <c r="D30" s="15"/>
      <c r="E30" s="74">
        <v>3.9</v>
      </c>
      <c r="F30" s="61"/>
      <c r="G30" s="76">
        <v>0.15550259060501798</v>
      </c>
      <c r="H30" s="10"/>
      <c r="I30" s="77">
        <f aca="true" t="shared" si="1" ref="I30:I38">1-(G30+0.03)</f>
        <v>0.814497409394982</v>
      </c>
    </row>
    <row r="31" spans="1:9" ht="12.75">
      <c r="A31" s="7" t="s">
        <v>5</v>
      </c>
      <c r="B31" s="6"/>
      <c r="C31" s="5">
        <f>Table1!G9-Table1!H9</f>
        <v>13.27813746542317</v>
      </c>
      <c r="D31" s="15"/>
      <c r="E31" s="74">
        <v>3.9</v>
      </c>
      <c r="F31" s="61"/>
      <c r="G31" s="76">
        <v>0.1961653341051511</v>
      </c>
      <c r="H31" s="10"/>
      <c r="I31" s="77">
        <f t="shared" si="1"/>
        <v>0.773834665894849</v>
      </c>
    </row>
    <row r="32" spans="1:9" ht="12.75">
      <c r="A32" s="7" t="s">
        <v>6</v>
      </c>
      <c r="B32" s="6"/>
      <c r="C32" s="5">
        <f>Table1!G10-Table1!H10</f>
        <v>12.911891960104578</v>
      </c>
      <c r="D32" s="15"/>
      <c r="E32" s="74">
        <v>3.9</v>
      </c>
      <c r="F32" s="61"/>
      <c r="G32" s="76">
        <v>0.16955997078071827</v>
      </c>
      <c r="H32" s="10"/>
      <c r="I32" s="77">
        <f t="shared" si="1"/>
        <v>0.8004400292192817</v>
      </c>
    </row>
    <row r="33" spans="1:9" ht="12.75">
      <c r="A33" s="7" t="s">
        <v>7</v>
      </c>
      <c r="B33" s="6"/>
      <c r="C33" s="5">
        <f>Table1!G11-Table1!H11</f>
        <v>13.303536251123973</v>
      </c>
      <c r="D33" s="15"/>
      <c r="E33" s="74">
        <v>3.5</v>
      </c>
      <c r="F33" s="61"/>
      <c r="G33" s="76">
        <v>0.13340150087549682</v>
      </c>
      <c r="H33" s="10"/>
      <c r="I33" s="77">
        <f t="shared" si="1"/>
        <v>0.8365984991245032</v>
      </c>
    </row>
    <row r="34" spans="1:9" ht="12.75">
      <c r="A34" s="7" t="s">
        <v>8</v>
      </c>
      <c r="B34" s="6"/>
      <c r="C34" s="5">
        <f>Table1!G12-Table1!H12</f>
        <v>13.327333777133394</v>
      </c>
      <c r="D34" s="15"/>
      <c r="E34" s="74">
        <v>3.9</v>
      </c>
      <c r="F34" s="61"/>
      <c r="G34" s="76">
        <v>0.13430017676085837</v>
      </c>
      <c r="H34" s="10"/>
      <c r="I34" s="77">
        <f t="shared" si="1"/>
        <v>0.8356998232391416</v>
      </c>
    </row>
    <row r="35" spans="1:9" ht="12.75">
      <c r="A35" s="7" t="s">
        <v>9</v>
      </c>
      <c r="B35" s="6"/>
      <c r="C35" s="5">
        <f>Table1!G13-Table1!H13</f>
        <v>9.371827229043525</v>
      </c>
      <c r="D35" s="15"/>
      <c r="E35" s="74">
        <v>3.5</v>
      </c>
      <c r="F35" s="61"/>
      <c r="G35" s="76">
        <v>0.127801884067937</v>
      </c>
      <c r="H35" s="10"/>
      <c r="I35" s="77">
        <f t="shared" si="1"/>
        <v>0.8421981159320631</v>
      </c>
    </row>
    <row r="36" spans="1:9" ht="12.75">
      <c r="A36" s="7" t="s">
        <v>10</v>
      </c>
      <c r="B36" s="6"/>
      <c r="C36" s="5">
        <f>Table1!G14-Table1!H14</f>
        <v>11.24903050071184</v>
      </c>
      <c r="D36" s="15"/>
      <c r="E36" s="74">
        <v>3.5</v>
      </c>
      <c r="F36" s="61"/>
      <c r="G36" s="76">
        <v>0.12438328321067589</v>
      </c>
      <c r="H36" s="10"/>
      <c r="I36" s="77">
        <f t="shared" si="1"/>
        <v>0.845616716789324</v>
      </c>
    </row>
    <row r="37" spans="1:9" ht="12.75">
      <c r="A37" s="7" t="s">
        <v>11</v>
      </c>
      <c r="B37" s="82"/>
      <c r="C37" s="5">
        <f>Table1!G15-Table1!H15</f>
        <v>14.7849468685328</v>
      </c>
      <c r="D37" s="15"/>
      <c r="E37" s="75">
        <v>3.9</v>
      </c>
      <c r="F37" s="61"/>
      <c r="G37" s="76">
        <v>0.13593131245178244</v>
      </c>
      <c r="H37" s="10"/>
      <c r="I37" s="77">
        <f t="shared" si="1"/>
        <v>0.8340686875482175</v>
      </c>
    </row>
    <row r="38" spans="5:9" ht="12.75">
      <c r="E38" s="8" t="s">
        <v>132</v>
      </c>
      <c r="G38" s="86">
        <v>0.13185099868362044</v>
      </c>
      <c r="I38" s="77">
        <f t="shared" si="1"/>
        <v>0.8381490013163796</v>
      </c>
    </row>
    <row r="39" spans="1:9" s="65" customFormat="1" ht="51" customHeight="1">
      <c r="A39" s="62" t="s">
        <v>44</v>
      </c>
      <c r="B39" s="81"/>
      <c r="C39" s="63" t="s">
        <v>118</v>
      </c>
      <c r="D39" s="64"/>
      <c r="E39" s="63" t="s">
        <v>119</v>
      </c>
      <c r="G39" s="63" t="s">
        <v>120</v>
      </c>
      <c r="I39" s="63" t="s">
        <v>121</v>
      </c>
    </row>
    <row r="40" spans="1:9" s="61" customFormat="1" ht="12.75">
      <c r="A40" s="7" t="s">
        <v>82</v>
      </c>
      <c r="B40" s="6"/>
      <c r="C40" s="5">
        <f>Table1!K7-Table1!L7</f>
        <v>12.7341887079637</v>
      </c>
      <c r="D40" s="15"/>
      <c r="E40" s="73">
        <v>3.5</v>
      </c>
      <c r="G40" s="76">
        <v>0.13330726707693383</v>
      </c>
      <c r="H40" s="10"/>
      <c r="I40" s="77">
        <f>1-(G40+0.03)</f>
        <v>0.8366927329230662</v>
      </c>
    </row>
    <row r="41" spans="1:9" s="61" customFormat="1" ht="12.75">
      <c r="A41" s="7" t="s">
        <v>4</v>
      </c>
      <c r="B41" s="6"/>
      <c r="C41" s="5">
        <f>Table1!K8-Table1!L8</f>
        <v>12.485780328721821</v>
      </c>
      <c r="D41" s="15"/>
      <c r="E41" s="74">
        <v>3.9</v>
      </c>
      <c r="G41" s="76">
        <v>0.16216233799236582</v>
      </c>
      <c r="H41" s="10"/>
      <c r="I41" s="77">
        <f aca="true" t="shared" si="2" ref="I41:I48">1-(G41+0.03)</f>
        <v>0.8078376620076342</v>
      </c>
    </row>
    <row r="42" spans="1:9" s="61" customFormat="1" ht="12.75">
      <c r="A42" s="7" t="s">
        <v>5</v>
      </c>
      <c r="B42" s="6"/>
      <c r="C42" s="5">
        <f>Table1!K9-Table1!L9</f>
        <v>13.92306290864459</v>
      </c>
      <c r="D42" s="15"/>
      <c r="E42" s="74">
        <v>3.9</v>
      </c>
      <c r="G42" s="76">
        <v>0.1965199781066057</v>
      </c>
      <c r="H42" s="10"/>
      <c r="I42" s="77">
        <f t="shared" si="2"/>
        <v>0.7734800218933943</v>
      </c>
    </row>
    <row r="43" spans="1:9" s="61" customFormat="1" ht="12.75">
      <c r="A43" s="7" t="s">
        <v>6</v>
      </c>
      <c r="B43" s="6"/>
      <c r="C43" s="5">
        <f>Table1!K10-Table1!L10</f>
        <v>13.81871542546119</v>
      </c>
      <c r="D43" s="15"/>
      <c r="E43" s="74">
        <v>3.9</v>
      </c>
      <c r="G43" s="76">
        <v>0.19608422628787653</v>
      </c>
      <c r="H43" s="10"/>
      <c r="I43" s="77">
        <f t="shared" si="2"/>
        <v>0.7739157737121235</v>
      </c>
    </row>
    <row r="44" spans="1:9" s="61" customFormat="1" ht="12.75">
      <c r="A44" s="7" t="s">
        <v>7</v>
      </c>
      <c r="B44" s="6"/>
      <c r="C44" s="5">
        <f>Table1!K11-Table1!L11</f>
        <v>12.908797756901212</v>
      </c>
      <c r="D44" s="15"/>
      <c r="E44" s="74">
        <v>3.5</v>
      </c>
      <c r="G44" s="76">
        <v>0.1427069802022832</v>
      </c>
      <c r="H44" s="10"/>
      <c r="I44" s="77">
        <f t="shared" si="2"/>
        <v>0.8272930197977169</v>
      </c>
    </row>
    <row r="45" spans="1:9" s="61" customFormat="1" ht="12.75">
      <c r="A45" s="7" t="s">
        <v>8</v>
      </c>
      <c r="B45" s="6"/>
      <c r="C45" s="5">
        <f>Table1!K12-Table1!L12</f>
        <v>12.157449049745205</v>
      </c>
      <c r="D45" s="15"/>
      <c r="E45" s="74">
        <v>3.9</v>
      </c>
      <c r="G45" s="76">
        <v>0.13243026260067575</v>
      </c>
      <c r="H45" s="10"/>
      <c r="I45" s="77">
        <f t="shared" si="2"/>
        <v>0.8375697373993243</v>
      </c>
    </row>
    <row r="46" spans="1:9" s="61" customFormat="1" ht="12.75">
      <c r="A46" s="7" t="s">
        <v>9</v>
      </c>
      <c r="B46" s="6"/>
      <c r="C46" s="5">
        <f>Table1!K13-Table1!L13</f>
        <v>14.496064261455711</v>
      </c>
      <c r="D46" s="15"/>
      <c r="E46" s="74">
        <v>3.5</v>
      </c>
      <c r="G46" s="76">
        <v>0.1281634280477192</v>
      </c>
      <c r="H46" s="10"/>
      <c r="I46" s="77">
        <f t="shared" si="2"/>
        <v>0.8418365719522808</v>
      </c>
    </row>
    <row r="47" spans="1:9" s="61" customFormat="1" ht="12.75">
      <c r="A47" s="7" t="s">
        <v>10</v>
      </c>
      <c r="B47" s="6"/>
      <c r="C47" s="5">
        <f>Table1!K14-Table1!L14</f>
        <v>10.826579587267648</v>
      </c>
      <c r="D47" s="15"/>
      <c r="E47" s="74">
        <v>3.5</v>
      </c>
      <c r="G47" s="76">
        <v>0.12513019907297812</v>
      </c>
      <c r="H47" s="10"/>
      <c r="I47" s="77">
        <f t="shared" si="2"/>
        <v>0.8448698009270219</v>
      </c>
    </row>
    <row r="48" spans="1:9" s="61" customFormat="1" ht="12.75">
      <c r="A48" s="7" t="s">
        <v>11</v>
      </c>
      <c r="B48" s="82"/>
      <c r="C48" s="5">
        <f>Table1!K15-Table1!L15</f>
        <v>11.143796819449323</v>
      </c>
      <c r="D48" s="15"/>
      <c r="E48" s="75">
        <v>3.9</v>
      </c>
      <c r="G48" s="76">
        <v>0.14021169155852664</v>
      </c>
      <c r="H48" s="10"/>
      <c r="I48" s="77">
        <f t="shared" si="2"/>
        <v>0.8297883084414733</v>
      </c>
    </row>
    <row r="50" spans="1:9" s="65" customFormat="1" ht="51" customHeight="1">
      <c r="A50" s="62" t="s">
        <v>44</v>
      </c>
      <c r="B50" s="81"/>
      <c r="C50" s="63" t="s">
        <v>103</v>
      </c>
      <c r="D50" s="64"/>
      <c r="E50" s="63" t="s">
        <v>109</v>
      </c>
      <c r="G50" s="63" t="s">
        <v>105</v>
      </c>
      <c r="I50" s="63" t="s">
        <v>106</v>
      </c>
    </row>
    <row r="51" spans="1:9" s="61" customFormat="1" ht="12.75">
      <c r="A51" s="7" t="s">
        <v>82</v>
      </c>
      <c r="B51" s="6"/>
      <c r="C51" s="5">
        <f>Table1!O7-Table1!P7</f>
        <v>12.425764386555361</v>
      </c>
      <c r="D51" s="15"/>
      <c r="E51" s="73">
        <v>3.5</v>
      </c>
      <c r="G51" s="76">
        <v>0.13619916828210965</v>
      </c>
      <c r="H51" s="10"/>
      <c r="I51" s="77">
        <f>1-(G51+0.03)</f>
        <v>0.8338008317178903</v>
      </c>
    </row>
    <row r="52" spans="1:9" s="61" customFormat="1" ht="12.75">
      <c r="A52" s="7" t="s">
        <v>4</v>
      </c>
      <c r="B52" s="6"/>
      <c r="C52" s="5">
        <f>Table1!O8-Table1!P8</f>
        <v>15.177957625832631</v>
      </c>
      <c r="D52" s="15"/>
      <c r="E52" s="74">
        <v>3.9</v>
      </c>
      <c r="G52" s="76">
        <v>0.16389278199497406</v>
      </c>
      <c r="H52" s="10"/>
      <c r="I52" s="77">
        <f aca="true" t="shared" si="3" ref="I52:I59">1-(G52+0.03)</f>
        <v>0.8061072180050259</v>
      </c>
    </row>
    <row r="53" spans="1:9" s="61" customFormat="1" ht="12.75">
      <c r="A53" s="7" t="s">
        <v>5</v>
      </c>
      <c r="B53" s="6"/>
      <c r="C53" s="5">
        <f>Table1!O9-Table1!P9</f>
        <v>15.435455293254364</v>
      </c>
      <c r="D53" s="15"/>
      <c r="E53" s="74">
        <v>3.9</v>
      </c>
      <c r="G53" s="76">
        <v>0.1965918137148844</v>
      </c>
      <c r="H53" s="10"/>
      <c r="I53" s="77">
        <f t="shared" si="3"/>
        <v>0.7734081862851157</v>
      </c>
    </row>
    <row r="54" spans="1:9" s="61" customFormat="1" ht="12.75">
      <c r="A54" s="7" t="s">
        <v>6</v>
      </c>
      <c r="B54" s="6"/>
      <c r="C54" s="5">
        <f>Table1!O10-Table1!P10</f>
        <v>14.471100029477064</v>
      </c>
      <c r="D54" s="15"/>
      <c r="E54" s="74">
        <v>3.9</v>
      </c>
      <c r="G54" s="76">
        <v>0.2009254201612069</v>
      </c>
      <c r="H54" s="10"/>
      <c r="I54" s="77">
        <f t="shared" si="3"/>
        <v>0.7690745798387931</v>
      </c>
    </row>
    <row r="55" spans="1:9" s="61" customFormat="1" ht="12.75">
      <c r="A55" s="7" t="s">
        <v>7</v>
      </c>
      <c r="B55" s="6"/>
      <c r="C55" s="5">
        <f>Table1!O11-Table1!P11</f>
        <v>14.602941088088478</v>
      </c>
      <c r="D55" s="15"/>
      <c r="E55" s="74">
        <v>3.5</v>
      </c>
      <c r="G55" s="76">
        <v>0.13792290930407597</v>
      </c>
      <c r="H55" s="10"/>
      <c r="I55" s="77">
        <f t="shared" si="3"/>
        <v>0.8320770906959241</v>
      </c>
    </row>
    <row r="56" spans="1:9" s="61" customFormat="1" ht="12.75">
      <c r="A56" s="7" t="s">
        <v>8</v>
      </c>
      <c r="B56" s="6"/>
      <c r="C56" s="5">
        <f>Table1!O12-Table1!P12</f>
        <v>14.354488931418832</v>
      </c>
      <c r="D56" s="15"/>
      <c r="E56" s="74">
        <v>3.9</v>
      </c>
      <c r="G56" s="76">
        <v>0.1300920367287377</v>
      </c>
      <c r="H56" s="10"/>
      <c r="I56" s="77">
        <f t="shared" si="3"/>
        <v>0.8399079632712623</v>
      </c>
    </row>
    <row r="57" spans="1:9" s="61" customFormat="1" ht="12.75">
      <c r="A57" s="7" t="s">
        <v>9</v>
      </c>
      <c r="B57" s="6"/>
      <c r="C57" s="5">
        <f>Table1!O13-Table1!P13</f>
        <v>11.043000700534925</v>
      </c>
      <c r="D57" s="15"/>
      <c r="E57" s="74">
        <v>3.5</v>
      </c>
      <c r="G57" s="76">
        <v>0.12912929352377883</v>
      </c>
      <c r="H57" s="10"/>
      <c r="I57" s="77">
        <f t="shared" si="3"/>
        <v>0.8408707064762212</v>
      </c>
    </row>
    <row r="58" spans="1:9" s="61" customFormat="1" ht="12.75">
      <c r="A58" s="7" t="s">
        <v>10</v>
      </c>
      <c r="B58" s="6"/>
      <c r="C58" s="5">
        <f>Table1!O14-Table1!P14</f>
        <v>12.614915212013173</v>
      </c>
      <c r="D58" s="15"/>
      <c r="E58" s="74">
        <v>3.5</v>
      </c>
      <c r="G58" s="76">
        <v>0.1252624187481529</v>
      </c>
      <c r="H58" s="10"/>
      <c r="I58" s="77">
        <f t="shared" si="3"/>
        <v>0.8447375812518472</v>
      </c>
    </row>
    <row r="59" spans="1:9" s="61" customFormat="1" ht="12.75">
      <c r="A59" s="7" t="s">
        <v>11</v>
      </c>
      <c r="B59" s="82"/>
      <c r="C59" s="5">
        <f>Table1!O15-Table1!P15</f>
        <v>14.037171999555866</v>
      </c>
      <c r="D59" s="15"/>
      <c r="E59" s="75">
        <v>3.9</v>
      </c>
      <c r="G59" s="76">
        <v>0.13432142167640235</v>
      </c>
      <c r="H59" s="10"/>
      <c r="I59" s="77">
        <f t="shared" si="3"/>
        <v>0.8356785783235976</v>
      </c>
    </row>
    <row r="62" ht="12.75">
      <c r="C62" s="9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Spronk Water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Geis</dc:creator>
  <cp:keywords/>
  <dc:description/>
  <cp:lastModifiedBy>Sam Perkins</cp:lastModifiedBy>
  <cp:lastPrinted>2006-07-31T19:33:10Z</cp:lastPrinted>
  <dcterms:created xsi:type="dcterms:W3CDTF">2004-10-22T19:31:03Z</dcterms:created>
  <dcterms:modified xsi:type="dcterms:W3CDTF">2009-04-16T19:14:08Z</dcterms:modified>
  <cp:category/>
  <cp:version/>
  <cp:contentType/>
  <cp:contentStatus/>
</cp:coreProperties>
</file>