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55" yWindow="255" windowWidth="18120" windowHeight="11865" activeTab="1"/>
  </bookViews>
  <sheets>
    <sheet name="Text" sheetId="1" r:id="rId1"/>
    <sheet name="COMPUTATION" sheetId="2" r:id="rId2"/>
    <sheet name="DATA" sheetId="3" r:id="rId3"/>
  </sheets>
  <definedNames>
    <definedName name="Harlan_TBL">#REF!</definedName>
  </definedNames>
  <calcPr fullCalcOnLoad="1"/>
</workbook>
</file>

<file path=xl/sharedStrings.xml><?xml version="1.0" encoding="utf-8"?>
<sst xmlns="http://schemas.openxmlformats.org/spreadsheetml/2006/main" count="236" uniqueCount="126">
  <si>
    <t>Arikaree River</t>
  </si>
  <si>
    <t>Beaver Creek</t>
  </si>
  <si>
    <t>Driftwood Creek</t>
  </si>
  <si>
    <t>Prairie Dog Creek</t>
  </si>
  <si>
    <t>Republican River</t>
  </si>
  <si>
    <t>S F Republican River</t>
  </si>
  <si>
    <t>Sappa Creek</t>
  </si>
  <si>
    <t>Less than 200 AF at PS</t>
  </si>
  <si>
    <t>Number</t>
  </si>
  <si>
    <t>Acres at PS</t>
  </si>
  <si>
    <t>Greater than 200 AF at PS</t>
  </si>
  <si>
    <t>Swanson</t>
  </si>
  <si>
    <t>KS</t>
  </si>
  <si>
    <t>Bonny</t>
  </si>
  <si>
    <t>HC</t>
  </si>
  <si>
    <t>Sub-basin</t>
  </si>
  <si>
    <t>Closest</t>
  </si>
  <si>
    <t>Reservoir</t>
  </si>
  <si>
    <t>CU</t>
  </si>
  <si>
    <t>Total</t>
  </si>
  <si>
    <t>Net evap</t>
  </si>
  <si>
    <t>BONNY DAM</t>
  </si>
  <si>
    <t>PAN EVAPORATION</t>
  </si>
  <si>
    <t>YEAR</t>
  </si>
  <si>
    <t xml:space="preserve">      JAN</t>
  </si>
  <si>
    <t xml:space="preserve">      FEB</t>
  </si>
  <si>
    <t xml:space="preserve">      MAR</t>
  </si>
  <si>
    <t xml:space="preserve">      APR</t>
  </si>
  <si>
    <t xml:space="preserve">      MAY</t>
  </si>
  <si>
    <t xml:space="preserve">      JUN</t>
  </si>
  <si>
    <t xml:space="preserve">      JUL</t>
  </si>
  <si>
    <t xml:space="preserve">      AUG</t>
  </si>
  <si>
    <t xml:space="preserve">      SEP</t>
  </si>
  <si>
    <t xml:space="preserve">      OCT</t>
  </si>
  <si>
    <t xml:space="preserve">      NOV</t>
  </si>
  <si>
    <t xml:space="preserve">      DEC</t>
  </si>
  <si>
    <t xml:space="preserve">      TOTAL</t>
  </si>
  <si>
    <t>PRECIPITATION AT BONNY DAM</t>
  </si>
  <si>
    <t>IN INCHES</t>
  </si>
  <si>
    <t xml:space="preserve">     JAN</t>
  </si>
  <si>
    <t xml:space="preserve">    FEB</t>
  </si>
  <si>
    <t xml:space="preserve">    MAR</t>
  </si>
  <si>
    <t xml:space="preserve">    APR</t>
  </si>
  <si>
    <t xml:space="preserve">    MAY</t>
  </si>
  <si>
    <t xml:space="preserve">    JUN</t>
  </si>
  <si>
    <t xml:space="preserve">    JUL</t>
  </si>
  <si>
    <t xml:space="preserve">    AUG</t>
  </si>
  <si>
    <t xml:space="preserve">    SEP</t>
  </si>
  <si>
    <t xml:space="preserve">    OCT</t>
  </si>
  <si>
    <t xml:space="preserve">    NOV</t>
  </si>
  <si>
    <t xml:space="preserve">    DEC</t>
  </si>
  <si>
    <t xml:space="preserve">   TOTAL</t>
  </si>
  <si>
    <t>PRECIPITATION AT TRENTON DAM</t>
  </si>
  <si>
    <t>(IN)</t>
  </si>
  <si>
    <t>CU (AF)</t>
  </si>
  <si>
    <t>HARLAN COUNTY</t>
  </si>
  <si>
    <t>PRECIPITATION AT HARLAN COUNTY</t>
  </si>
  <si>
    <t>Net Evap</t>
  </si>
  <si>
    <t>TRENTON DAM</t>
  </si>
  <si>
    <t>KEITH SEBELIUS</t>
  </si>
  <si>
    <t>PRECIPITATION AT KEITH SEBELIUS</t>
  </si>
  <si>
    <t>Total Ac</t>
  </si>
  <si>
    <t>Presumptive</t>
  </si>
  <si>
    <t>Acres at PS*</t>
  </si>
  <si>
    <t>* Acres at PS for structure DRA-0001, is based upon the average of the hourly recorded stage height data collected at the structure and applied to the Area Table prepared for the structure.</t>
  </si>
  <si>
    <t>Data sheet: data come from Table-2 (Precip) and other BOR spreadsheets(xx_pan files)</t>
  </si>
  <si>
    <t>New and Modified Dam Data in 2009</t>
  </si>
  <si>
    <t>Feldkamp, Kimberly</t>
  </si>
  <si>
    <t>Thu 2/4/2010 1:04 PM</t>
  </si>
  <si>
    <t>Hongsheng,</t>
  </si>
  <si>
    <t>I ran the queries and there were no modifications or new dams constructed the in the counties list in 2009.  If you have questions please let me know.</t>
  </si>
  <si>
    <t>Thanks,</t>
  </si>
  <si>
    <t>Kim</t>
  </si>
  <si>
    <r>
      <t>From:</t>
    </r>
    <r>
      <rPr>
        <sz val="12"/>
        <rFont val="Arial"/>
        <family val="2"/>
      </rPr>
      <t xml:space="preserve"> Cao, Hongsheng</t>
    </r>
  </si>
  <si>
    <r>
      <t>Sent:</t>
    </r>
    <r>
      <rPr>
        <sz val="12"/>
        <rFont val="Arial"/>
        <family val="2"/>
      </rPr>
      <t xml:space="preserve"> Wednesday, February 03, 2010 10:15 AM</t>
    </r>
  </si>
  <si>
    <r>
      <t>To:</t>
    </r>
    <r>
      <rPr>
        <sz val="12"/>
        <rFont val="Arial"/>
        <family val="2"/>
      </rPr>
      <t xml:space="preserve"> Feldkamp, Kimberly; Feldkamp, Kimberly</t>
    </r>
  </si>
  <si>
    <r>
      <t>Subject:</t>
    </r>
    <r>
      <rPr>
        <sz val="12"/>
        <rFont val="Arial"/>
        <family val="2"/>
      </rPr>
      <t xml:space="preserve"> New and Modified Dam Data in 2009</t>
    </r>
  </si>
  <si>
    <t>Hi, Kim:</t>
  </si>
  <si>
    <t>Again, we need NW Kansas dam data from you for the RRCA April data exchange.</t>
  </si>
  <si>
    <r>
      <t>What I need from you is the inventory data of new and modified dams in 200</t>
    </r>
    <r>
      <rPr>
        <sz val="12"/>
        <color indexed="56"/>
        <rFont val="Arial"/>
        <family val="2"/>
      </rPr>
      <t>9</t>
    </r>
    <r>
      <rPr>
        <sz val="12"/>
        <rFont val="Arial"/>
        <family val="2"/>
      </rPr>
      <t xml:space="preserve"> (from January 1 to December 31, 2008) for Upper Republican Basin (Cheyenne, Sherman, Thomas, Rawlins, Decatur, Sheridan, Norton, and Philips).</t>
    </r>
  </si>
  <si>
    <t>Thank you very much for your help.</t>
  </si>
  <si>
    <t>-Hongsheng</t>
  </si>
  <si>
    <t>Updated by Cao on 03/18/2010</t>
  </si>
  <si>
    <r>
      <rPr>
        <sz val="10"/>
        <color indexed="10"/>
        <rFont val="Arial"/>
        <family val="2"/>
      </rPr>
      <t>Removed</t>
    </r>
    <r>
      <rPr>
        <sz val="10"/>
        <rFont val="Arial"/>
        <family val="2"/>
      </rPr>
      <t>: Harlan County sheet: from BOR website and Fed_Net_Evap_ds_2008 sheet's Area_AC;</t>
    </r>
  </si>
  <si>
    <t>Year 2010</t>
  </si>
  <si>
    <t>RE: New and Modified Dams in Upper Republican Basin</t>
  </si>
  <si>
    <t>Mon 3/7/2011 1:22 PM</t>
  </si>
  <si>
    <t>DDC-0064 is not a new dam but was discovered as an illegal unpermitted dam.  Scott Ross was going to talk to owner about the water rights.</t>
  </si>
  <si>
    <t>DDC-0065 a modification permit was issued 7-7-2009 to modify the riser to store water but it will store less than 15 acre-feet in the pool.  Have not received a notice and proof of completion.</t>
  </si>
  <si>
    <t>DPL-0001 there is a application to modification received 9-27-2010 for a pipe replacement, but a permit has not been issued.  Waiting for additional information.</t>
  </si>
  <si>
    <t>DSD-0091-L constructed last year</t>
  </si>
  <si>
    <t>DSD-0092-L in the process of being constructed.</t>
  </si>
  <si>
    <t>There were no permits issued for new or modified dams.  Just wanted to update you on what was has been constructed and any recent activities on dams in the Basin.</t>
  </si>
  <si>
    <r>
      <t>From:</t>
    </r>
    <r>
      <rPr>
        <sz val="10"/>
        <rFont val="Tahoma"/>
        <family val="2"/>
      </rPr>
      <t xml:space="preserve"> Cao, Hongsheng</t>
    </r>
  </si>
  <si>
    <r>
      <t>Sent:</t>
    </r>
    <r>
      <rPr>
        <sz val="10"/>
        <rFont val="Tahoma"/>
        <family val="2"/>
      </rPr>
      <t xml:space="preserve"> Monday, February 21, 2011 1:29 PM</t>
    </r>
  </si>
  <si>
    <r>
      <t>To:</t>
    </r>
    <r>
      <rPr>
        <sz val="10"/>
        <rFont val="Tahoma"/>
        <family val="2"/>
      </rPr>
      <t xml:space="preserve"> Feldkamp, Kimberly</t>
    </r>
  </si>
  <si>
    <r>
      <t>Subject:</t>
    </r>
    <r>
      <rPr>
        <sz val="10"/>
        <rFont val="Tahoma"/>
        <family val="2"/>
      </rPr>
      <t xml:space="preserve"> New and Modified Dams in Upper Republican Basin</t>
    </r>
  </si>
  <si>
    <r>
      <t>Again, we need NW Kansas dam data from you for the RRCA April 15</t>
    </r>
    <r>
      <rPr>
        <vertAlign val="superscript"/>
        <sz val="11"/>
        <color indexed="8"/>
        <rFont val="Calibri"/>
        <family val="2"/>
      </rPr>
      <t>th</t>
    </r>
    <r>
      <rPr>
        <sz val="11"/>
        <color indexed="8"/>
        <rFont val="Calibri"/>
        <family val="2"/>
      </rPr>
      <t xml:space="preserve"> data exchange.</t>
    </r>
  </si>
  <si>
    <t>What I need from you is the inventory data of new and modified dams in 2010 (from January 1 to December 31, 2010) for Upper Republican Basin (Cheyenne, Sherman, Thomas, Rawlins, Decatur, Sheridan, Norton, and Philips).</t>
  </si>
  <si>
    <t>For 2011</t>
  </si>
  <si>
    <t>New and Modified Dams in Upper Republican Basin</t>
  </si>
  <si>
    <t>Cao, Hongsheng &lt;Hongsheng.Cao@KDA.KS.GOV&gt;</t>
  </si>
  <si>
    <t>Sent: Mon 3/5/2012 3:25 PM</t>
  </si>
  <si>
    <t>To: Feldkamp, Kimberly &lt;Kimberly.Feldkamp@KDA.KS.GOV&gt;</t>
  </si>
  <si>
    <t>What I need from you is the inventory data of new and modified dams in 2011 (from January 1 to December 31, 2011) for Upper Republican Basin (Cheyenne, Sherman, Thomas, Rawlins, Decatur, Sheridan, Norton, and Philips).</t>
  </si>
  <si>
    <t>Kim didn't email me anything, but she gave me a note with the following information:</t>
  </si>
  <si>
    <t>Feed Lot Lagoons</t>
  </si>
  <si>
    <t>Completed</t>
  </si>
  <si>
    <t>DSD-0091-L</t>
  </si>
  <si>
    <t>DSD-0092-L</t>
  </si>
  <si>
    <t>Existing Dams</t>
  </si>
  <si>
    <t>(illegal ones, no permits)</t>
  </si>
  <si>
    <t>DDC-0064</t>
  </si>
  <si>
    <t>DPL-0093</t>
  </si>
  <si>
    <t>Note: DSD-0091-L and DSD-0092-L are not in RRCA sub-basins</t>
  </si>
  <si>
    <t>Note: DDC-0064 and DPL-0093 have been in PS_GT_15</t>
  </si>
  <si>
    <t>For 2012</t>
  </si>
  <si>
    <t>From: Warren, Chris</t>
  </si>
  <si>
    <t>Sent: Tuesday, February 19, 2013 1:17 PM</t>
  </si>
  <si>
    <t>To: Cao, Hongsheng</t>
  </si>
  <si>
    <t>Subject: RE: dam data 2012</t>
  </si>
  <si>
    <t>Enclosed are the historical findings.  We don’t have any records of new dams or modifications that have been completed in 2012.</t>
  </si>
  <si>
    <t>If you have any questions or comments, feel free to let me know.</t>
  </si>
  <si>
    <t>- Chris</t>
  </si>
  <si>
    <t>No changes are made.</t>
  </si>
  <si>
    <t>Kansas 2012 non-federal dam inventory acreages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</si>
</sst>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6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SWISS"/>
      <family val="0"/>
    </font>
    <font>
      <b/>
      <sz val="12"/>
      <name val="SWISS"/>
      <family val="0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5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12"/>
      <name val="Arial"/>
      <family val="2"/>
    </font>
    <font>
      <sz val="11"/>
      <color indexed="56"/>
      <name val="Calibri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sz val="12"/>
      <color rgb="FF1F497D"/>
      <name val="Arial"/>
      <family val="2"/>
    </font>
    <font>
      <sz val="12"/>
      <color rgb="FF000000"/>
      <name val="Arial"/>
      <family val="2"/>
    </font>
    <font>
      <sz val="11"/>
      <color rgb="FF0000FF"/>
      <name val="Arial"/>
      <family val="2"/>
    </font>
    <font>
      <sz val="11"/>
      <color rgb="FF1F497D"/>
      <name val="Calibri"/>
      <family val="2"/>
    </font>
    <font>
      <sz val="11"/>
      <color rgb="FF000000"/>
      <name val="Calibri"/>
      <family val="2"/>
    </font>
    <font>
      <b/>
      <sz val="14"/>
      <color rgb="FFFF0000"/>
      <name val="Arial"/>
      <family val="2"/>
    </font>
    <font>
      <sz val="11"/>
      <color theme="1" tint="0.04998999834060669"/>
      <name val="Calibri"/>
      <family val="2"/>
    </font>
    <font>
      <sz val="10"/>
      <color theme="1" tint="0.0499899983406066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4" fillId="0" borderId="11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7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Alignment="1">
      <alignment/>
    </xf>
    <xf numFmtId="0" fontId="6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4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/>
    </xf>
    <xf numFmtId="0" fontId="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88">
      <selection activeCell="N106" sqref="N106"/>
    </sheetView>
  </sheetViews>
  <sheetFormatPr defaultColWidth="9.140625" defaultRowHeight="12.75"/>
  <sheetData>
    <row r="1" ht="12.75">
      <c r="A1" s="1" t="s">
        <v>82</v>
      </c>
    </row>
    <row r="2" ht="12.75">
      <c r="A2" s="1"/>
    </row>
    <row r="4" ht="12.75">
      <c r="A4" t="s">
        <v>65</v>
      </c>
    </row>
    <row r="6" ht="12.75">
      <c r="A6" s="1" t="s">
        <v>83</v>
      </c>
    </row>
    <row r="8" spans="1:4" ht="15.75">
      <c r="A8" s="17" t="s">
        <v>66</v>
      </c>
      <c r="B8" s="18"/>
      <c r="C8" s="18"/>
      <c r="D8" s="18"/>
    </row>
    <row r="9" ht="15">
      <c r="A9" s="19" t="s">
        <v>67</v>
      </c>
    </row>
    <row r="10" spans="1:3" ht="15">
      <c r="A10" s="20" t="s">
        <v>68</v>
      </c>
      <c r="B10" s="21"/>
      <c r="C10" s="21"/>
    </row>
    <row r="11" ht="15">
      <c r="A11" s="19"/>
    </row>
    <row r="12" ht="15">
      <c r="A12" s="22" t="s">
        <v>69</v>
      </c>
    </row>
    <row r="13" ht="15">
      <c r="A13" s="22"/>
    </row>
    <row r="14" ht="15">
      <c r="A14" s="22" t="s">
        <v>70</v>
      </c>
    </row>
    <row r="15" ht="15">
      <c r="A15" s="22"/>
    </row>
    <row r="16" ht="15">
      <c r="A16" s="22" t="s">
        <v>71</v>
      </c>
    </row>
    <row r="17" ht="15">
      <c r="A17" s="22" t="s">
        <v>72</v>
      </c>
    </row>
    <row r="18" ht="15">
      <c r="A18" s="22"/>
    </row>
    <row r="19" ht="15.75">
      <c r="A19" s="23" t="s">
        <v>73</v>
      </c>
    </row>
    <row r="20" ht="15.75">
      <c r="A20" s="23" t="s">
        <v>74</v>
      </c>
    </row>
    <row r="21" ht="15.75">
      <c r="A21" s="23" t="s">
        <v>75</v>
      </c>
    </row>
    <row r="22" ht="15.75">
      <c r="A22" s="23" t="s">
        <v>76</v>
      </c>
    </row>
    <row r="23" ht="15">
      <c r="A23" s="19"/>
    </row>
    <row r="24" ht="15">
      <c r="A24" s="19" t="s">
        <v>77</v>
      </c>
    </row>
    <row r="25" ht="15">
      <c r="A25" s="24"/>
    </row>
    <row r="26" ht="15">
      <c r="A26" s="25" t="s">
        <v>78</v>
      </c>
    </row>
    <row r="27" ht="15">
      <c r="A27" s="24"/>
    </row>
    <row r="28" ht="15">
      <c r="A28" s="19" t="s">
        <v>79</v>
      </c>
    </row>
    <row r="29" ht="15">
      <c r="A29" s="19"/>
    </row>
    <row r="30" ht="15">
      <c r="A30" s="19" t="s">
        <v>80</v>
      </c>
    </row>
    <row r="31" ht="15">
      <c r="A31" s="19"/>
    </row>
    <row r="32" ht="15">
      <c r="A32" s="19" t="s">
        <v>81</v>
      </c>
    </row>
    <row r="34" spans="1:6" ht="15">
      <c r="A34" s="20"/>
      <c r="B34" s="20"/>
      <c r="C34" s="20"/>
      <c r="D34" s="20"/>
      <c r="E34" s="20"/>
      <c r="F34" s="20"/>
    </row>
    <row r="36" ht="15">
      <c r="A36" s="20" t="s">
        <v>84</v>
      </c>
    </row>
    <row r="37" ht="12.75">
      <c r="A37" t="s">
        <v>85</v>
      </c>
    </row>
    <row r="38" ht="12.75">
      <c r="A38" t="s">
        <v>67</v>
      </c>
    </row>
    <row r="39" ht="12.75">
      <c r="A39" t="s">
        <v>86</v>
      </c>
    </row>
    <row r="41" ht="14.25">
      <c r="A41" s="29" t="s">
        <v>69</v>
      </c>
    </row>
    <row r="42" ht="14.25">
      <c r="A42" s="29"/>
    </row>
    <row r="43" ht="14.25">
      <c r="A43" s="29" t="s">
        <v>87</v>
      </c>
    </row>
    <row r="44" ht="14.25">
      <c r="A44" s="29" t="s">
        <v>88</v>
      </c>
    </row>
    <row r="45" ht="14.25">
      <c r="A45" s="29" t="s">
        <v>89</v>
      </c>
    </row>
    <row r="46" ht="14.25">
      <c r="A46" s="29" t="s">
        <v>90</v>
      </c>
    </row>
    <row r="47" ht="14.25">
      <c r="A47" s="29" t="s">
        <v>91</v>
      </c>
    </row>
    <row r="48" ht="14.25">
      <c r="A48" s="29"/>
    </row>
    <row r="49" ht="14.25">
      <c r="A49" s="29" t="s">
        <v>92</v>
      </c>
    </row>
    <row r="50" ht="14.25">
      <c r="A50" s="29"/>
    </row>
    <row r="51" ht="14.25">
      <c r="A51" s="29" t="s">
        <v>72</v>
      </c>
    </row>
    <row r="52" ht="14.25">
      <c r="A52" s="29"/>
    </row>
    <row r="53" ht="14.25">
      <c r="A53" s="29"/>
    </row>
    <row r="54" ht="12.75">
      <c r="A54" s="30" t="s">
        <v>93</v>
      </c>
    </row>
    <row r="55" ht="12.75">
      <c r="A55" s="30" t="s">
        <v>94</v>
      </c>
    </row>
    <row r="56" ht="12.75">
      <c r="A56" s="30" t="s">
        <v>95</v>
      </c>
    </row>
    <row r="57" ht="12.75">
      <c r="A57" s="30" t="s">
        <v>96</v>
      </c>
    </row>
    <row r="58" ht="15">
      <c r="A58" s="31"/>
    </row>
    <row r="59" ht="15">
      <c r="A59" s="31" t="s">
        <v>77</v>
      </c>
    </row>
    <row r="60" ht="15">
      <c r="A60" s="32"/>
    </row>
    <row r="61" ht="17.25">
      <c r="A61" s="33" t="s">
        <v>97</v>
      </c>
    </row>
    <row r="62" ht="15">
      <c r="A62" s="32"/>
    </row>
    <row r="63" ht="15">
      <c r="A63" s="31" t="s">
        <v>98</v>
      </c>
    </row>
    <row r="64" ht="15">
      <c r="A64" s="31"/>
    </row>
    <row r="65" ht="15">
      <c r="A65" s="31" t="s">
        <v>80</v>
      </c>
    </row>
    <row r="66" ht="15">
      <c r="A66" s="31"/>
    </row>
    <row r="67" ht="15">
      <c r="A67" s="31" t="s">
        <v>81</v>
      </c>
    </row>
    <row r="69" ht="18">
      <c r="A69" s="34" t="s">
        <v>99</v>
      </c>
    </row>
    <row r="71" ht="12.75">
      <c r="A71" t="s">
        <v>100</v>
      </c>
    </row>
    <row r="72" ht="12.75">
      <c r="A72" t="s">
        <v>101</v>
      </c>
    </row>
    <row r="73" ht="12.75">
      <c r="A73" s="1" t="s">
        <v>102</v>
      </c>
    </row>
    <row r="74" ht="12.75">
      <c r="A74" s="1" t="s">
        <v>103</v>
      </c>
    </row>
    <row r="76" ht="15">
      <c r="A76" s="35" t="s">
        <v>77</v>
      </c>
    </row>
    <row r="77" ht="15">
      <c r="A77" s="36"/>
    </row>
    <row r="78" ht="17.25">
      <c r="A78" s="37" t="s">
        <v>97</v>
      </c>
    </row>
    <row r="79" ht="15">
      <c r="A79" s="36"/>
    </row>
    <row r="80" ht="15">
      <c r="A80" s="35" t="s">
        <v>104</v>
      </c>
    </row>
    <row r="81" ht="15">
      <c r="A81" s="35"/>
    </row>
    <row r="82" ht="15">
      <c r="A82" s="35" t="s">
        <v>80</v>
      </c>
    </row>
    <row r="83" ht="15">
      <c r="A83" s="35"/>
    </row>
    <row r="84" ht="15">
      <c r="A84" s="35" t="s">
        <v>81</v>
      </c>
    </row>
    <row r="86" spans="1:5" ht="12.75">
      <c r="A86" s="21" t="s">
        <v>105</v>
      </c>
      <c r="B86" s="21"/>
      <c r="C86" s="21"/>
      <c r="D86" s="21"/>
      <c r="E86" s="21"/>
    </row>
    <row r="87" ht="12.75">
      <c r="A87" s="1"/>
    </row>
    <row r="88" spans="1:3" ht="12.75">
      <c r="A88" s="1" t="s">
        <v>106</v>
      </c>
      <c r="C88" s="1" t="s">
        <v>107</v>
      </c>
    </row>
    <row r="90" spans="1:3" ht="12.75">
      <c r="A90" s="1" t="s">
        <v>108</v>
      </c>
      <c r="C90" s="38">
        <v>40721</v>
      </c>
    </row>
    <row r="91" spans="1:3" ht="12.75">
      <c r="A91" s="1" t="s">
        <v>109</v>
      </c>
      <c r="C91" s="38">
        <v>40721</v>
      </c>
    </row>
    <row r="93" ht="12.75">
      <c r="A93" s="21" t="s">
        <v>114</v>
      </c>
    </row>
    <row r="94" ht="12.75">
      <c r="A94" s="21"/>
    </row>
    <row r="95" ht="12.75">
      <c r="A95" s="1" t="s">
        <v>110</v>
      </c>
    </row>
    <row r="96" ht="12.75">
      <c r="A96" s="1" t="s">
        <v>111</v>
      </c>
    </row>
    <row r="98" ht="12.75">
      <c r="A98" s="1" t="s">
        <v>112</v>
      </c>
    </row>
    <row r="99" ht="12.75">
      <c r="A99" s="1" t="s">
        <v>113</v>
      </c>
    </row>
    <row r="101" ht="12.75">
      <c r="A101" s="21" t="s">
        <v>115</v>
      </c>
    </row>
    <row r="104" ht="18">
      <c r="A104" s="34" t="s">
        <v>116</v>
      </c>
    </row>
    <row r="105" ht="18">
      <c r="A105" s="34"/>
    </row>
    <row r="106" ht="12.75">
      <c r="A106" t="s">
        <v>117</v>
      </c>
    </row>
    <row r="107" ht="12.75">
      <c r="A107" t="s">
        <v>118</v>
      </c>
    </row>
    <row r="108" ht="12.75">
      <c r="A108" s="1" t="s">
        <v>119</v>
      </c>
    </row>
    <row r="109" ht="12.75">
      <c r="A109" s="1" t="s">
        <v>120</v>
      </c>
    </row>
    <row r="111" ht="15">
      <c r="A111" s="35" t="s">
        <v>69</v>
      </c>
    </row>
    <row r="112" ht="15">
      <c r="A112" s="36"/>
    </row>
    <row r="113" ht="15">
      <c r="A113" s="37" t="s">
        <v>121</v>
      </c>
    </row>
    <row r="114" spans="1:11" ht="15">
      <c r="A114" s="39" t="s">
        <v>122</v>
      </c>
      <c r="B114" s="40"/>
      <c r="C114" s="40"/>
      <c r="D114" s="40"/>
      <c r="E114" s="40"/>
      <c r="F114" s="40"/>
      <c r="G114" s="40"/>
      <c r="H114" s="40"/>
      <c r="I114" s="40"/>
      <c r="J114" s="40"/>
      <c r="K114" s="40"/>
    </row>
    <row r="115" ht="15">
      <c r="A115" s="36"/>
    </row>
    <row r="116" ht="15">
      <c r="A116" s="35" t="s">
        <v>123</v>
      </c>
    </row>
    <row r="119" ht="12.75">
      <c r="A119" s="1" t="s">
        <v>124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22" sqref="D22"/>
    </sheetView>
  </sheetViews>
  <sheetFormatPr defaultColWidth="9.140625" defaultRowHeight="12.75"/>
  <cols>
    <col min="1" max="1" width="20.57421875" style="0" customWidth="1"/>
    <col min="2" max="2" width="8.57421875" style="0" bestFit="1" customWidth="1"/>
    <col min="3" max="3" width="8.140625" style="0" bestFit="1" customWidth="1"/>
    <col min="4" max="4" width="5.57421875" style="0" customWidth="1"/>
    <col min="5" max="5" width="22.00390625" style="0" bestFit="1" customWidth="1"/>
    <col min="6" max="6" width="11.140625" style="0" bestFit="1" customWidth="1"/>
    <col min="7" max="7" width="7.7109375" style="0" bestFit="1" customWidth="1"/>
    <col min="8" max="8" width="5.57421875" style="0" customWidth="1"/>
    <col min="9" max="9" width="7.57421875" style="0" customWidth="1"/>
    <col min="10" max="10" width="11.8515625" style="0" bestFit="1" customWidth="1"/>
    <col min="11" max="11" width="6.57421875" style="0" bestFit="1" customWidth="1"/>
    <col min="12" max="12" width="4.421875" style="0" customWidth="1"/>
    <col min="13" max="13" width="7.57421875" style="0" bestFit="1" customWidth="1"/>
  </cols>
  <sheetData>
    <row r="1" spans="1:4" ht="12.75">
      <c r="A1" s="4" t="s">
        <v>125</v>
      </c>
      <c r="B1" s="4"/>
      <c r="C1" s="4"/>
      <c r="D1" s="4"/>
    </row>
    <row r="3" spans="2:13" ht="12.75">
      <c r="B3" t="s">
        <v>16</v>
      </c>
      <c r="C3" t="s">
        <v>20</v>
      </c>
      <c r="E3" s="4" t="s">
        <v>7</v>
      </c>
      <c r="I3" s="4" t="s">
        <v>10</v>
      </c>
      <c r="M3" t="s">
        <v>19</v>
      </c>
    </row>
    <row r="4" spans="1:13" ht="12.75">
      <c r="A4" t="s">
        <v>15</v>
      </c>
      <c r="B4" t="s">
        <v>17</v>
      </c>
      <c r="C4" t="s">
        <v>53</v>
      </c>
      <c r="E4" t="s">
        <v>8</v>
      </c>
      <c r="F4" t="s">
        <v>9</v>
      </c>
      <c r="G4" s="4" t="s">
        <v>54</v>
      </c>
      <c r="I4" t="s">
        <v>8</v>
      </c>
      <c r="J4" t="s">
        <v>63</v>
      </c>
      <c r="K4" s="4" t="s">
        <v>18</v>
      </c>
      <c r="M4" t="s">
        <v>18</v>
      </c>
    </row>
    <row r="5" spans="1:13" ht="12.75">
      <c r="A5" t="s">
        <v>0</v>
      </c>
      <c r="B5" t="s">
        <v>13</v>
      </c>
      <c r="C5" s="3">
        <f>DATA!N13</f>
        <v>48.967999999999996</v>
      </c>
      <c r="E5" s="13">
        <v>4</v>
      </c>
      <c r="F5" s="15">
        <v>23.886309999999998</v>
      </c>
      <c r="G5" s="2">
        <f>(F5*C5/12)*0.25</f>
        <v>24.36801725166666</v>
      </c>
      <c r="I5">
        <v>0</v>
      </c>
      <c r="K5" s="3">
        <f aca="true" t="shared" si="0" ref="K5:K11">J5*C5/12</f>
        <v>0</v>
      </c>
      <c r="M5" s="3">
        <f>K5+G5</f>
        <v>24.36801725166666</v>
      </c>
    </row>
    <row r="6" spans="1:13" ht="12.75">
      <c r="A6" t="s">
        <v>1</v>
      </c>
      <c r="B6" t="s">
        <v>11</v>
      </c>
      <c r="C6" s="3">
        <f>DATA!N28</f>
        <v>35.352999999999994</v>
      </c>
      <c r="E6" s="14">
        <v>53</v>
      </c>
      <c r="F6" s="16">
        <v>344.113264031</v>
      </c>
      <c r="G6" s="2">
        <f aca="true" t="shared" si="1" ref="G6:G11">(F6*C6/12)*0.25</f>
        <v>253.44658798516548</v>
      </c>
      <c r="I6">
        <v>1</v>
      </c>
      <c r="J6">
        <v>52.75</v>
      </c>
      <c r="K6" s="3">
        <f>J6*C6/12</f>
        <v>155.40589583333332</v>
      </c>
      <c r="M6" s="3">
        <f aca="true" t="shared" si="2" ref="M6:M11">K6+G6</f>
        <v>408.8524838184988</v>
      </c>
    </row>
    <row r="7" spans="1:13" ht="12.75">
      <c r="A7" t="s">
        <v>2</v>
      </c>
      <c r="B7" t="s">
        <v>11</v>
      </c>
      <c r="C7" s="3">
        <f>DATA!N28</f>
        <v>35.352999999999994</v>
      </c>
      <c r="E7" s="14">
        <v>4</v>
      </c>
      <c r="F7" s="16">
        <v>23.625749999999996</v>
      </c>
      <c r="G7" s="2">
        <f t="shared" si="1"/>
        <v>17.400857078124996</v>
      </c>
      <c r="I7">
        <v>0</v>
      </c>
      <c r="K7" s="3">
        <f t="shared" si="0"/>
        <v>0</v>
      </c>
      <c r="M7" s="3">
        <f t="shared" si="2"/>
        <v>17.400857078124996</v>
      </c>
    </row>
    <row r="8" spans="1:13" ht="12.75">
      <c r="A8" t="s">
        <v>3</v>
      </c>
      <c r="B8" t="s">
        <v>12</v>
      </c>
      <c r="C8" s="3">
        <f>DATA!N58</f>
        <v>42.02599999999998</v>
      </c>
      <c r="E8" s="14">
        <v>64</v>
      </c>
      <c r="F8" s="16">
        <v>504.69867999999997</v>
      </c>
      <c r="G8" s="2">
        <f t="shared" si="1"/>
        <v>441.8847234516665</v>
      </c>
      <c r="I8">
        <v>0</v>
      </c>
      <c r="K8" s="3">
        <f t="shared" si="0"/>
        <v>0</v>
      </c>
      <c r="M8" s="3">
        <f t="shared" si="2"/>
        <v>441.8847234516665</v>
      </c>
    </row>
    <row r="9" spans="1:13" ht="12.75">
      <c r="A9" t="s">
        <v>4</v>
      </c>
      <c r="B9" t="s">
        <v>14</v>
      </c>
      <c r="C9" s="3">
        <f>DATA!N43</f>
        <v>34.29536</v>
      </c>
      <c r="E9" s="14">
        <v>29</v>
      </c>
      <c r="F9" s="16">
        <v>209.51859</v>
      </c>
      <c r="G9" s="2">
        <f t="shared" si="1"/>
        <v>149.6982389738</v>
      </c>
      <c r="I9">
        <v>0</v>
      </c>
      <c r="K9" s="3">
        <f t="shared" si="0"/>
        <v>0</v>
      </c>
      <c r="M9" s="3">
        <f t="shared" si="2"/>
        <v>149.6982389738</v>
      </c>
    </row>
    <row r="10" spans="1:13" ht="12.75">
      <c r="A10" t="s">
        <v>5</v>
      </c>
      <c r="B10" t="s">
        <v>13</v>
      </c>
      <c r="C10" s="3">
        <f>DATA!N13</f>
        <v>48.967999999999996</v>
      </c>
      <c r="E10" s="14">
        <v>31</v>
      </c>
      <c r="F10" s="16">
        <v>209.0067</v>
      </c>
      <c r="G10" s="2">
        <f t="shared" si="1"/>
        <v>213.22166844999995</v>
      </c>
      <c r="I10">
        <v>0</v>
      </c>
      <c r="K10" s="3">
        <f t="shared" si="0"/>
        <v>0</v>
      </c>
      <c r="M10" s="3">
        <f t="shared" si="2"/>
        <v>213.22166844999995</v>
      </c>
    </row>
    <row r="11" spans="1:13" ht="12.75">
      <c r="A11" t="s">
        <v>6</v>
      </c>
      <c r="B11" t="s">
        <v>11</v>
      </c>
      <c r="C11" s="3">
        <f>DATA!N28</f>
        <v>35.352999999999994</v>
      </c>
      <c r="E11" s="14">
        <v>73</v>
      </c>
      <c r="F11" s="16">
        <v>596.0751000000001</v>
      </c>
      <c r="G11" s="2">
        <f t="shared" si="1"/>
        <v>439.02172938125</v>
      </c>
      <c r="I11">
        <v>0</v>
      </c>
      <c r="K11" s="3">
        <f t="shared" si="0"/>
        <v>0</v>
      </c>
      <c r="M11" s="3">
        <f t="shared" si="2"/>
        <v>439.02172938125</v>
      </c>
    </row>
    <row r="12" spans="6:7" ht="12.75">
      <c r="F12" s="3"/>
      <c r="G12" s="3"/>
    </row>
    <row r="13" spans="5:13" ht="12.75">
      <c r="E13" s="5">
        <f>SUM(E5:E11)</f>
        <v>258</v>
      </c>
      <c r="F13" s="3">
        <f>SUM(F5:F11)</f>
        <v>1910.9243940309998</v>
      </c>
      <c r="G13" s="3">
        <f>SUM(G5:G11)</f>
        <v>1539.0418225716737</v>
      </c>
      <c r="J13" s="3">
        <f>SUM(J5:J11)</f>
        <v>52.75</v>
      </c>
      <c r="K13" s="3">
        <f>SUM(K5:K11)</f>
        <v>155.40589583333332</v>
      </c>
      <c r="M13" s="3">
        <f>SUM(M5:M11)</f>
        <v>1694.447718405007</v>
      </c>
    </row>
    <row r="14" spans="5:14" ht="12.75">
      <c r="E14" t="s">
        <v>62</v>
      </c>
      <c r="F14">
        <f>0.25*F13</f>
        <v>477.73109850774995</v>
      </c>
      <c r="M14" s="3">
        <f>J13+F14</f>
        <v>530.48109850775</v>
      </c>
      <c r="N14" t="s">
        <v>61</v>
      </c>
    </row>
    <row r="15" ht="12.75">
      <c r="M15">
        <f>M13/M14</f>
        <v>3.1941717116246173</v>
      </c>
    </row>
    <row r="17" ht="12.75">
      <c r="A17" s="4"/>
    </row>
    <row r="18" ht="12.75">
      <c r="A18" t="s">
        <v>64</v>
      </c>
    </row>
    <row r="19" spans="5:9" ht="12.75">
      <c r="E19" s="4"/>
      <c r="I19" s="4"/>
    </row>
    <row r="20" spans="7:11" ht="12.75">
      <c r="G20" s="4"/>
      <c r="K20" s="4"/>
    </row>
    <row r="21" spans="3:13" ht="12.75">
      <c r="C21" s="3"/>
      <c r="E21" s="1"/>
      <c r="F21" s="2"/>
      <c r="G21" s="2"/>
      <c r="K21" s="3"/>
      <c r="M21" s="3"/>
    </row>
    <row r="22" spans="3:13" ht="12.75">
      <c r="C22" s="3"/>
      <c r="E22" s="1"/>
      <c r="F22" s="2"/>
      <c r="G22" s="2"/>
      <c r="K22" s="3"/>
      <c r="M22" s="3"/>
    </row>
    <row r="23" spans="3:13" ht="12.75">
      <c r="C23" s="3"/>
      <c r="E23" s="1"/>
      <c r="F23" s="2"/>
      <c r="G23" s="2"/>
      <c r="K23" s="3"/>
      <c r="M23" s="3"/>
    </row>
    <row r="24" spans="3:13" ht="12.75">
      <c r="C24" s="3"/>
      <c r="E24" s="1"/>
      <c r="F24" s="2"/>
      <c r="G24" s="2"/>
      <c r="K24" s="3"/>
      <c r="M24" s="3"/>
    </row>
    <row r="25" spans="3:13" ht="12.75">
      <c r="C25" s="3"/>
      <c r="E25" s="1"/>
      <c r="F25" s="2"/>
      <c r="G25" s="2"/>
      <c r="K25" s="3"/>
      <c r="M25" s="3"/>
    </row>
    <row r="26" spans="3:13" ht="12.75">
      <c r="C26" s="3"/>
      <c r="E26" s="1"/>
      <c r="F26" s="2"/>
      <c r="G26" s="2"/>
      <c r="K26" s="3"/>
      <c r="M26" s="3"/>
    </row>
    <row r="27" spans="3:13" ht="12.75">
      <c r="C27" s="3"/>
      <c r="E27" s="1"/>
      <c r="F27" s="2"/>
      <c r="G27" s="2"/>
      <c r="K27" s="3"/>
      <c r="M27" s="3"/>
    </row>
    <row r="28" spans="6:7" ht="12.75">
      <c r="F28" s="3"/>
      <c r="G28" s="3"/>
    </row>
    <row r="29" spans="5:13" ht="12.75">
      <c r="E29" s="5"/>
      <c r="F29" s="3"/>
      <c r="G29" s="3"/>
      <c r="J29" s="3"/>
      <c r="K29" s="3"/>
      <c r="M29" s="3"/>
    </row>
    <row r="30" ht="12.75">
      <c r="M30" s="3"/>
    </row>
  </sheetData>
  <sheetProtection/>
  <printOptions/>
  <pageMargins left="0.75" right="0.75" top="1" bottom="1" header="0.5" footer="0.5"/>
  <pageSetup fitToHeight="1" fitToWidth="1" horizontalDpi="600" verticalDpi="600" orientation="landscape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7">
      <selection activeCell="H62" sqref="H62"/>
    </sheetView>
  </sheetViews>
  <sheetFormatPr defaultColWidth="9.140625" defaultRowHeight="12.75"/>
  <cols>
    <col min="14" max="14" width="9.57421875" style="0" bestFit="1" customWidth="1"/>
  </cols>
  <sheetData>
    <row r="1" spans="1:14" ht="15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">
      <c r="A2" s="41" t="s">
        <v>22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5">
      <c r="A4" s="8" t="s">
        <v>23</v>
      </c>
      <c r="B4" s="8" t="s">
        <v>24</v>
      </c>
      <c r="C4" s="8" t="s">
        <v>25</v>
      </c>
      <c r="D4" s="8" t="s">
        <v>26</v>
      </c>
      <c r="E4" s="8" t="s">
        <v>27</v>
      </c>
      <c r="F4" s="8" t="s">
        <v>28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  <c r="L4" s="8" t="s">
        <v>34</v>
      </c>
      <c r="M4" s="8" t="s">
        <v>35</v>
      </c>
      <c r="N4" s="8" t="s">
        <v>36</v>
      </c>
    </row>
    <row r="5" spans="1:14" ht="15.75">
      <c r="A5" s="12">
        <v>2012</v>
      </c>
      <c r="B5" s="9">
        <v>1.74</v>
      </c>
      <c r="C5" s="9">
        <v>1.87</v>
      </c>
      <c r="D5" s="9">
        <v>2.77</v>
      </c>
      <c r="E5" s="9">
        <v>5.8500000000000005</v>
      </c>
      <c r="F5" s="9">
        <v>8.65</v>
      </c>
      <c r="G5" s="9">
        <v>14.4</v>
      </c>
      <c r="H5" s="9">
        <v>15.700000000000001</v>
      </c>
      <c r="I5" s="9">
        <v>13.440000000000001</v>
      </c>
      <c r="J5" s="9">
        <v>7.92</v>
      </c>
      <c r="K5" s="9">
        <v>5.41</v>
      </c>
      <c r="L5" s="9">
        <v>3.2</v>
      </c>
      <c r="M5" s="9">
        <v>1.99</v>
      </c>
      <c r="N5" s="9">
        <v>82.94</v>
      </c>
    </row>
    <row r="6" spans="1:14" ht="15">
      <c r="A6" s="6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15">
      <c r="A7" s="41" t="s">
        <v>37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5">
      <c r="A8" s="41" t="s">
        <v>38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ht="1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5.75" thickBot="1">
      <c r="A10" s="10" t="s">
        <v>23</v>
      </c>
      <c r="B10" s="10" t="s">
        <v>39</v>
      </c>
      <c r="C10" s="10" t="s">
        <v>40</v>
      </c>
      <c r="D10" s="10" t="s">
        <v>41</v>
      </c>
      <c r="E10" s="10" t="s">
        <v>42</v>
      </c>
      <c r="F10" s="10" t="s">
        <v>43</v>
      </c>
      <c r="G10" s="10" t="s">
        <v>44</v>
      </c>
      <c r="H10" s="10" t="s">
        <v>45</v>
      </c>
      <c r="I10" s="10" t="s">
        <v>46</v>
      </c>
      <c r="J10" s="10" t="s">
        <v>47</v>
      </c>
      <c r="K10" s="10" t="s">
        <v>48</v>
      </c>
      <c r="L10" s="10" t="s">
        <v>49</v>
      </c>
      <c r="M10" s="10" t="s">
        <v>50</v>
      </c>
      <c r="N10" s="10" t="s">
        <v>51</v>
      </c>
    </row>
    <row r="11" spans="1:14" ht="16.5" thickTop="1">
      <c r="A11" s="26">
        <v>2012</v>
      </c>
      <c r="B11" s="11">
        <v>0</v>
      </c>
      <c r="C11" s="11">
        <v>0.64</v>
      </c>
      <c r="D11" s="11">
        <v>0.44</v>
      </c>
      <c r="E11" s="11">
        <v>2.37</v>
      </c>
      <c r="F11" s="11">
        <v>0.8500000000000001</v>
      </c>
      <c r="G11" s="11">
        <v>0.77</v>
      </c>
      <c r="H11" s="11">
        <v>2.2</v>
      </c>
      <c r="I11" s="11">
        <v>0.5</v>
      </c>
      <c r="J11" s="11">
        <v>0</v>
      </c>
      <c r="K11" s="11">
        <v>1.3199999999999998</v>
      </c>
      <c r="L11" s="11">
        <v>0</v>
      </c>
      <c r="M11" s="11">
        <v>0</v>
      </c>
      <c r="N11" s="11">
        <v>9.09</v>
      </c>
    </row>
    <row r="13" spans="1:14" ht="12.75">
      <c r="A13" t="s">
        <v>57</v>
      </c>
      <c r="B13" s="3">
        <f>IF((B5*0.7)-B11&gt;0,(B5*0.7)-B11,0)</f>
        <v>1.218</v>
      </c>
      <c r="C13" s="3">
        <f aca="true" t="shared" si="0" ref="C13:M13">IF((C5*0.7)-C11&gt;0,(C5*0.7)-C11,0)</f>
        <v>0.6689999999999999</v>
      </c>
      <c r="D13" s="3">
        <f t="shared" si="0"/>
        <v>1.4989999999999999</v>
      </c>
      <c r="E13" s="3">
        <f t="shared" si="0"/>
        <v>1.7249999999999996</v>
      </c>
      <c r="F13" s="3">
        <f t="shared" si="0"/>
        <v>5.205</v>
      </c>
      <c r="G13" s="3">
        <f t="shared" si="0"/>
        <v>9.31</v>
      </c>
      <c r="H13" s="3">
        <f t="shared" si="0"/>
        <v>8.79</v>
      </c>
      <c r="I13" s="3">
        <f t="shared" si="0"/>
        <v>8.908</v>
      </c>
      <c r="J13" s="3">
        <f t="shared" si="0"/>
        <v>5.544</v>
      </c>
      <c r="K13" s="3">
        <f t="shared" si="0"/>
        <v>2.467</v>
      </c>
      <c r="L13" s="3">
        <f t="shared" si="0"/>
        <v>2.2399999999999998</v>
      </c>
      <c r="M13" s="3">
        <f t="shared" si="0"/>
        <v>1.393</v>
      </c>
      <c r="N13" s="3">
        <f>SUM(B13:M13)</f>
        <v>48.967999999999996</v>
      </c>
    </row>
    <row r="14" spans="2:14" ht="12.7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4" ht="12.7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A16" s="41" t="s">
        <v>58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ht="15">
      <c r="A17" s="41" t="s">
        <v>22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ht="1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14" ht="15">
      <c r="A19" s="8" t="s">
        <v>23</v>
      </c>
      <c r="B19" s="8" t="s">
        <v>24</v>
      </c>
      <c r="C19" s="8" t="s">
        <v>25</v>
      </c>
      <c r="D19" s="8" t="s">
        <v>26</v>
      </c>
      <c r="E19" s="8" t="s">
        <v>27</v>
      </c>
      <c r="F19" s="8" t="s">
        <v>28</v>
      </c>
      <c r="G19" s="8" t="s">
        <v>29</v>
      </c>
      <c r="H19" s="8" t="s">
        <v>30</v>
      </c>
      <c r="I19" s="8" t="s">
        <v>31</v>
      </c>
      <c r="J19" s="8" t="s">
        <v>32</v>
      </c>
      <c r="K19" s="8" t="s">
        <v>33</v>
      </c>
      <c r="L19" s="8" t="s">
        <v>34</v>
      </c>
      <c r="M19" s="8" t="s">
        <v>35</v>
      </c>
      <c r="N19" s="8" t="s">
        <v>36</v>
      </c>
    </row>
    <row r="20" spans="1:14" ht="15.75">
      <c r="A20" s="12">
        <v>2012</v>
      </c>
      <c r="B20" s="9">
        <v>1.45</v>
      </c>
      <c r="C20" s="9">
        <v>1.53</v>
      </c>
      <c r="D20" s="9">
        <v>2.51</v>
      </c>
      <c r="E20" s="9">
        <v>5.75</v>
      </c>
      <c r="F20" s="9">
        <v>8.5</v>
      </c>
      <c r="G20" s="9">
        <v>11.770000000000001</v>
      </c>
      <c r="H20" s="9">
        <v>12.290000000000001</v>
      </c>
      <c r="I20" s="9">
        <v>9.54</v>
      </c>
      <c r="J20" s="9">
        <v>7.4</v>
      </c>
      <c r="K20" s="9">
        <v>4.249999999999999</v>
      </c>
      <c r="L20" s="9">
        <v>2.37</v>
      </c>
      <c r="M20" s="9">
        <v>1.63</v>
      </c>
      <c r="N20" s="9">
        <v>68.99</v>
      </c>
    </row>
    <row r="22" spans="1:14" ht="15">
      <c r="A22" s="41" t="s">
        <v>52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ht="15">
      <c r="A23" s="41" t="s">
        <v>38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ht="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15.75" thickBot="1">
      <c r="A25" s="10" t="s">
        <v>23</v>
      </c>
      <c r="B25" s="10" t="s">
        <v>39</v>
      </c>
      <c r="C25" s="10" t="s">
        <v>40</v>
      </c>
      <c r="D25" s="10" t="s">
        <v>41</v>
      </c>
      <c r="E25" s="10" t="s">
        <v>42</v>
      </c>
      <c r="F25" s="10" t="s">
        <v>43</v>
      </c>
      <c r="G25" s="10" t="s">
        <v>44</v>
      </c>
      <c r="H25" s="10" t="s">
        <v>45</v>
      </c>
      <c r="I25" s="10" t="s">
        <v>46</v>
      </c>
      <c r="J25" s="10" t="s">
        <v>47</v>
      </c>
      <c r="K25" s="10" t="s">
        <v>48</v>
      </c>
      <c r="L25" s="10" t="s">
        <v>49</v>
      </c>
      <c r="M25" s="10" t="s">
        <v>50</v>
      </c>
      <c r="N25" s="10" t="s">
        <v>51</v>
      </c>
    </row>
    <row r="26" spans="1:14" ht="16.5" thickTop="1">
      <c r="A26" s="12">
        <v>2012</v>
      </c>
      <c r="B26" s="9">
        <v>0.05</v>
      </c>
      <c r="C26" s="9">
        <v>0.6300000000000001</v>
      </c>
      <c r="D26" s="9">
        <v>0.43</v>
      </c>
      <c r="E26" s="9">
        <v>3.9400000000000004</v>
      </c>
      <c r="F26" s="9">
        <v>0.82</v>
      </c>
      <c r="G26" s="9">
        <v>2.12</v>
      </c>
      <c r="H26" s="9">
        <v>3.18</v>
      </c>
      <c r="I26" s="9">
        <v>0.26</v>
      </c>
      <c r="J26" s="9">
        <v>0.16</v>
      </c>
      <c r="K26" s="9">
        <v>0.66</v>
      </c>
      <c r="L26" s="9">
        <v>0</v>
      </c>
      <c r="M26" s="9">
        <v>0.69</v>
      </c>
      <c r="N26" s="9">
        <v>12.940000000000001</v>
      </c>
    </row>
    <row r="28" spans="1:14" ht="12.75">
      <c r="A28" t="s">
        <v>57</v>
      </c>
      <c r="B28" s="3">
        <f>IF((B20*0.7)-B26&gt;0,(B20*0.7)-B26,0)</f>
        <v>0.9649999999999999</v>
      </c>
      <c r="C28" s="3">
        <f aca="true" t="shared" si="1" ref="C28:M28">IF((C20*0.7)-C26&gt;0,(C20*0.7)-C26,0)</f>
        <v>0.44099999999999984</v>
      </c>
      <c r="D28" s="3">
        <f t="shared" si="1"/>
        <v>1.3269999999999997</v>
      </c>
      <c r="E28" s="3">
        <f>IF((E20*0.7)-E26&gt;0,(E20*0.7)-E26,0)</f>
        <v>0.08499999999999908</v>
      </c>
      <c r="F28" s="3">
        <f t="shared" si="1"/>
        <v>5.129999999999999</v>
      </c>
      <c r="G28" s="3">
        <f t="shared" si="1"/>
        <v>6.119000000000001</v>
      </c>
      <c r="H28" s="3">
        <f t="shared" si="1"/>
        <v>5.423</v>
      </c>
      <c r="I28" s="3">
        <f t="shared" si="1"/>
        <v>6.417999999999999</v>
      </c>
      <c r="J28" s="3">
        <f t="shared" si="1"/>
        <v>5.02</v>
      </c>
      <c r="K28" s="3">
        <f t="shared" si="1"/>
        <v>2.314999999999999</v>
      </c>
      <c r="L28" s="3">
        <f t="shared" si="1"/>
        <v>1.659</v>
      </c>
      <c r="M28" s="3">
        <f t="shared" si="1"/>
        <v>0.45099999999999985</v>
      </c>
      <c r="N28" s="3">
        <f>SUM(B28:M28)</f>
        <v>35.352999999999994</v>
      </c>
    </row>
    <row r="31" spans="1:14" ht="15">
      <c r="A31" s="41" t="s">
        <v>55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1:14" ht="15">
      <c r="A32" s="41" t="s">
        <v>22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</row>
    <row r="33" spans="1:14" ht="15">
      <c r="A33" s="6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</row>
    <row r="34" spans="1:14" ht="15">
      <c r="A34" s="8" t="s">
        <v>23</v>
      </c>
      <c r="B34" s="8" t="s">
        <v>24</v>
      </c>
      <c r="C34" s="8" t="s">
        <v>25</v>
      </c>
      <c r="D34" s="8" t="s">
        <v>26</v>
      </c>
      <c r="E34" s="8" t="s">
        <v>27</v>
      </c>
      <c r="F34" s="8" t="s">
        <v>28</v>
      </c>
      <c r="G34" s="8" t="s">
        <v>29</v>
      </c>
      <c r="H34" s="8" t="s">
        <v>30</v>
      </c>
      <c r="I34" s="8" t="s">
        <v>31</v>
      </c>
      <c r="J34" s="8" t="s">
        <v>32</v>
      </c>
      <c r="K34" s="8" t="s">
        <v>33</v>
      </c>
      <c r="L34" s="8" t="s">
        <v>34</v>
      </c>
      <c r="M34" s="8" t="s">
        <v>35</v>
      </c>
      <c r="N34" s="8" t="s">
        <v>36</v>
      </c>
    </row>
    <row r="35" spans="1:14" ht="15.75">
      <c r="A35" s="27">
        <v>2012</v>
      </c>
      <c r="B35" s="9">
        <v>1.1507</v>
      </c>
      <c r="C35" s="9">
        <v>1.2058</v>
      </c>
      <c r="D35" s="9">
        <v>1.1678</v>
      </c>
      <c r="E35" s="9">
        <v>4.469100000000001</v>
      </c>
      <c r="F35" s="9">
        <v>8.9415</v>
      </c>
      <c r="G35" s="9">
        <v>10.2918</v>
      </c>
      <c r="H35" s="9">
        <v>11.512000000000002</v>
      </c>
      <c r="I35" s="9">
        <v>11.7453</v>
      </c>
      <c r="J35" s="9">
        <v>8.907700000000002</v>
      </c>
      <c r="K35" s="9">
        <v>7.672</v>
      </c>
      <c r="L35" s="9">
        <v>3.883</v>
      </c>
      <c r="M35" s="9">
        <v>1.655</v>
      </c>
      <c r="N35" s="9">
        <v>72.6017</v>
      </c>
    </row>
    <row r="37" spans="1:14" ht="15">
      <c r="A37" s="41" t="s">
        <v>56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</row>
    <row r="38" spans="1:14" ht="15">
      <c r="A38" s="41" t="s">
        <v>38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1:14" ht="15">
      <c r="A39" s="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5.75" thickBot="1">
      <c r="A40" s="10" t="s">
        <v>23</v>
      </c>
      <c r="B40" s="10" t="s">
        <v>39</v>
      </c>
      <c r="C40" s="10" t="s">
        <v>40</v>
      </c>
      <c r="D40" s="10" t="s">
        <v>41</v>
      </c>
      <c r="E40" s="10" t="s">
        <v>42</v>
      </c>
      <c r="F40" s="10" t="s">
        <v>43</v>
      </c>
      <c r="G40" s="10" t="s">
        <v>44</v>
      </c>
      <c r="H40" s="10" t="s">
        <v>45</v>
      </c>
      <c r="I40" s="10" t="s">
        <v>46</v>
      </c>
      <c r="J40" s="10" t="s">
        <v>47</v>
      </c>
      <c r="K40" s="10" t="s">
        <v>48</v>
      </c>
      <c r="L40" s="10" t="s">
        <v>49</v>
      </c>
      <c r="M40" s="10" t="s">
        <v>50</v>
      </c>
      <c r="N40" s="10" t="s">
        <v>51</v>
      </c>
    </row>
    <row r="41" spans="1:14" ht="16.5" thickTop="1">
      <c r="A41" s="28">
        <v>2012</v>
      </c>
      <c r="B41" s="9">
        <v>0.02</v>
      </c>
      <c r="C41" s="9">
        <v>0.69</v>
      </c>
      <c r="D41" s="9">
        <v>1.03</v>
      </c>
      <c r="E41" s="9">
        <v>4.53</v>
      </c>
      <c r="F41" s="9">
        <v>2.98</v>
      </c>
      <c r="G41" s="9">
        <v>2.55</v>
      </c>
      <c r="H41" s="9">
        <v>2.2600000000000002</v>
      </c>
      <c r="I41" s="9">
        <v>1.72</v>
      </c>
      <c r="J41" s="9">
        <v>0.56</v>
      </c>
      <c r="K41" s="9">
        <v>0.7000000000000002</v>
      </c>
      <c r="L41" s="9">
        <v>0</v>
      </c>
      <c r="M41" s="9">
        <v>1.1</v>
      </c>
      <c r="N41" s="9">
        <v>18.14</v>
      </c>
    </row>
    <row r="43" spans="1:14" ht="12.75">
      <c r="A43" t="s">
        <v>57</v>
      </c>
      <c r="B43" s="3">
        <f>IF((B35*0.7)-B41&gt;0,(B35*0.7)-B41,0)</f>
        <v>0.78549</v>
      </c>
      <c r="C43" s="3">
        <f aca="true" t="shared" si="2" ref="C43:M43">IF((C35*0.7)-C41&gt;0,(C35*0.7)-C41,0)</f>
        <v>0.15405999999999997</v>
      </c>
      <c r="D43" s="3">
        <f t="shared" si="2"/>
        <v>0</v>
      </c>
      <c r="E43" s="3">
        <f>IF((E35*0.7)-E41&gt;0,(E35*0.7)-E41,0)</f>
        <v>0</v>
      </c>
      <c r="F43" s="3">
        <f t="shared" si="2"/>
        <v>3.2790499999999994</v>
      </c>
      <c r="G43" s="3">
        <f t="shared" si="2"/>
        <v>4.65426</v>
      </c>
      <c r="H43" s="3">
        <f t="shared" si="2"/>
        <v>5.798400000000001</v>
      </c>
      <c r="I43" s="3">
        <f t="shared" si="2"/>
        <v>6.50171</v>
      </c>
      <c r="J43" s="3">
        <f t="shared" si="2"/>
        <v>5.67539</v>
      </c>
      <c r="K43" s="3">
        <f t="shared" si="2"/>
        <v>4.670399999999999</v>
      </c>
      <c r="L43" s="3">
        <f t="shared" si="2"/>
        <v>2.7180999999999997</v>
      </c>
      <c r="M43" s="3">
        <f t="shared" si="2"/>
        <v>0.058499999999999774</v>
      </c>
      <c r="N43">
        <f>SUM(B43:M43)</f>
        <v>34.29536</v>
      </c>
    </row>
    <row r="46" spans="1:14" ht="15">
      <c r="A46" s="41" t="s">
        <v>59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5">
      <c r="A47" s="41" t="s">
        <v>22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1:14" ht="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5">
      <c r="A49" s="8" t="s">
        <v>23</v>
      </c>
      <c r="B49" s="8" t="s">
        <v>24</v>
      </c>
      <c r="C49" s="8" t="s">
        <v>25</v>
      </c>
      <c r="D49" s="8" t="s">
        <v>26</v>
      </c>
      <c r="E49" s="8" t="s">
        <v>27</v>
      </c>
      <c r="F49" s="8" t="s">
        <v>28</v>
      </c>
      <c r="G49" s="8" t="s">
        <v>29</v>
      </c>
      <c r="H49" s="8" t="s">
        <v>30</v>
      </c>
      <c r="I49" s="8" t="s">
        <v>31</v>
      </c>
      <c r="J49" s="8" t="s">
        <v>32</v>
      </c>
      <c r="K49" s="8" t="s">
        <v>33</v>
      </c>
      <c r="L49" s="8" t="s">
        <v>34</v>
      </c>
      <c r="M49" s="8" t="s">
        <v>35</v>
      </c>
      <c r="N49" s="8" t="s">
        <v>36</v>
      </c>
    </row>
    <row r="50" spans="1:14" ht="15.75">
      <c r="A50" s="12">
        <v>2012</v>
      </c>
      <c r="B50" s="9">
        <v>1.24</v>
      </c>
      <c r="C50" s="9">
        <v>1.43</v>
      </c>
      <c r="D50" s="9">
        <v>2.43</v>
      </c>
      <c r="E50" s="9">
        <v>6.01</v>
      </c>
      <c r="F50" s="9">
        <v>10.950000000000001</v>
      </c>
      <c r="G50" s="9">
        <v>14.810000000000002</v>
      </c>
      <c r="H50" s="9">
        <v>15.659999999999998</v>
      </c>
      <c r="I50" s="9">
        <v>11.239999999999998</v>
      </c>
      <c r="J50" s="9">
        <v>8.97</v>
      </c>
      <c r="K50" s="9">
        <v>4.85</v>
      </c>
      <c r="L50" s="9">
        <v>2.8</v>
      </c>
      <c r="M50" s="9">
        <v>1.49</v>
      </c>
      <c r="N50" s="9">
        <v>81.87999999999998</v>
      </c>
    </row>
    <row r="52" spans="1:14" ht="15">
      <c r="A52" s="41" t="s">
        <v>60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1:14" ht="15">
      <c r="A53" s="41" t="s">
        <v>38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1:14" ht="15">
      <c r="A54" s="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ht="15.75" thickBot="1">
      <c r="A55" s="10" t="s">
        <v>23</v>
      </c>
      <c r="B55" s="10" t="s">
        <v>39</v>
      </c>
      <c r="C55" s="10" t="s">
        <v>40</v>
      </c>
      <c r="D55" s="10" t="s">
        <v>41</v>
      </c>
      <c r="E55" s="10" t="s">
        <v>42</v>
      </c>
      <c r="F55" s="10" t="s">
        <v>43</v>
      </c>
      <c r="G55" s="10" t="s">
        <v>44</v>
      </c>
      <c r="H55" s="10" t="s">
        <v>45</v>
      </c>
      <c r="I55" s="10" t="s">
        <v>46</v>
      </c>
      <c r="J55" s="10" t="s">
        <v>47</v>
      </c>
      <c r="K55" s="10" t="s">
        <v>48</v>
      </c>
      <c r="L55" s="10" t="s">
        <v>49</v>
      </c>
      <c r="M55" s="10" t="s">
        <v>50</v>
      </c>
      <c r="N55" s="10" t="s">
        <v>51</v>
      </c>
    </row>
    <row r="56" spans="1:14" ht="16.5" thickTop="1">
      <c r="A56" s="12">
        <v>2012</v>
      </c>
      <c r="B56" s="9">
        <v>0.1</v>
      </c>
      <c r="C56" s="9">
        <v>0.9000000000000001</v>
      </c>
      <c r="D56" s="9">
        <v>0.74</v>
      </c>
      <c r="E56" s="9">
        <v>3.21</v>
      </c>
      <c r="F56" s="9">
        <v>0.46</v>
      </c>
      <c r="G56" s="9">
        <v>1.1600000000000001</v>
      </c>
      <c r="H56" s="9">
        <v>4.34</v>
      </c>
      <c r="I56" s="9">
        <v>1.6900000000000002</v>
      </c>
      <c r="J56" s="9">
        <v>0.5</v>
      </c>
      <c r="K56" s="9">
        <v>1.4200000000000002</v>
      </c>
      <c r="L56" s="9">
        <v>0</v>
      </c>
      <c r="M56" s="9">
        <v>0.77</v>
      </c>
      <c r="N56" s="9">
        <v>15.29</v>
      </c>
    </row>
    <row r="58" spans="1:14" ht="12.75">
      <c r="A58" t="s">
        <v>57</v>
      </c>
      <c r="B58" s="3">
        <f>IF((B50*0.7)-B56&gt;0,(B50*0.7)-B56,0)</f>
        <v>0.768</v>
      </c>
      <c r="C58" s="3">
        <f aca="true" t="shared" si="3" ref="C58:N58">IF((C50*0.7)-C56&gt;0,(C50*0.7)-C56,0)</f>
        <v>0.10099999999999976</v>
      </c>
      <c r="D58" s="3">
        <f>IF((D50*0.7)-D56&gt;0,(D50*0.7)-D56,0)</f>
        <v>0.9610000000000001</v>
      </c>
      <c r="E58" s="3">
        <f t="shared" si="3"/>
        <v>0.9969999999999999</v>
      </c>
      <c r="F58" s="3">
        <f t="shared" si="3"/>
        <v>7.205</v>
      </c>
      <c r="G58" s="3">
        <f t="shared" si="3"/>
        <v>9.207</v>
      </c>
      <c r="H58" s="3">
        <f t="shared" si="3"/>
        <v>6.621999999999998</v>
      </c>
      <c r="I58" s="3">
        <f t="shared" si="3"/>
        <v>6.177999999999998</v>
      </c>
      <c r="J58" s="3">
        <f t="shared" si="3"/>
        <v>5.779</v>
      </c>
      <c r="K58" s="3">
        <f t="shared" si="3"/>
        <v>1.9749999999999994</v>
      </c>
      <c r="L58" s="3">
        <f t="shared" si="3"/>
        <v>1.9599999999999997</v>
      </c>
      <c r="M58" s="3">
        <f>IF((M50*0.7)-M56&gt;0,(M50*0.7)-M56,0)</f>
        <v>0.2729999999999999</v>
      </c>
      <c r="N58" s="3">
        <f t="shared" si="3"/>
        <v>42.02599999999998</v>
      </c>
    </row>
    <row r="59" ht="12.75">
      <c r="B59" s="3"/>
    </row>
  </sheetData>
  <sheetProtection/>
  <mergeCells count="16">
    <mergeCell ref="A1:N1"/>
    <mergeCell ref="A2:N2"/>
    <mergeCell ref="A7:N7"/>
    <mergeCell ref="A8:N8"/>
    <mergeCell ref="A37:N37"/>
    <mergeCell ref="A38:N38"/>
    <mergeCell ref="A16:N16"/>
    <mergeCell ref="A17:N17"/>
    <mergeCell ref="A22:N22"/>
    <mergeCell ref="A23:N23"/>
    <mergeCell ref="A31:N31"/>
    <mergeCell ref="A32:N32"/>
    <mergeCell ref="A46:N46"/>
    <mergeCell ref="A47:N47"/>
    <mergeCell ref="A52:N52"/>
    <mergeCell ref="A53:N5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Kansas Dept. Of Agriculture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hcao</dc:creator>
  <cp:keywords/>
  <dc:description/>
  <cp:lastModifiedBy>Cao, Hongsheng</cp:lastModifiedBy>
  <cp:lastPrinted>2009-03-25T15:03:01Z</cp:lastPrinted>
  <dcterms:created xsi:type="dcterms:W3CDTF">2005-07-07T22:55:35Z</dcterms:created>
  <dcterms:modified xsi:type="dcterms:W3CDTF">2013-04-10T18:53:31Z</dcterms:modified>
  <cp:category/>
  <cp:version/>
  <cp:contentType/>
  <cp:contentStatus/>
</cp:coreProperties>
</file>