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8570" windowHeight="11100" firstSheet="2" activeTab="0"/>
  </bookViews>
  <sheets>
    <sheet name="Documentation" sheetId="1" r:id="rId1"/>
    <sheet name="Accounting-Input-tab" sheetId="2" r:id="rId2"/>
    <sheet name="Attachment7" sheetId="3" r:id="rId3"/>
    <sheet name="CourtlandAbLove" sheetId="4" r:id="rId4"/>
    <sheet name="sw_cbcu_for_accounting_2012" sheetId="5" r:id="rId5"/>
    <sheet name="Fed_Reservoirs_2012" sheetId="6" r:id="rId6"/>
  </sheets>
  <externalReferences>
    <externalReference r:id="rId9"/>
    <externalReference r:id="rId10"/>
    <externalReference r:id="rId11"/>
    <externalReference r:id="rId12"/>
  </externalReferences>
  <definedNames>
    <definedName name="CanalCUPercent" localSheetId="3">'[4]INPUT'!$A$148</definedName>
    <definedName name="CanalCUPercent">'[3]INPUT'!$C$148</definedName>
    <definedName name="MI_CUPercent" localSheetId="3">'[4]INPUT'!$A$150</definedName>
    <definedName name="MI_CUPercent">'[3]INPUT'!$C$150</definedName>
    <definedName name="PumperCUPercent" localSheetId="3">'[4]INPUT'!$A$149</definedName>
    <definedName name="PumperCUPercent">'[3]INPUT'!$C$149</definedName>
    <definedName name="recharge">'[1]rech'!$A$19:$L$34</definedName>
    <definedName name="type">'[1]rech'!$A$5:$C$12</definedName>
    <definedName name="x">'[2]rech'!$A$5:$C$12</definedName>
  </definedNames>
  <calcPr fullCalcOnLoad="1"/>
</workbook>
</file>

<file path=xl/comments2.xml><?xml version="1.0" encoding="utf-8"?>
<comments xmlns="http://schemas.openxmlformats.org/spreadsheetml/2006/main">
  <authors>
    <author>Sam Perkins</author>
  </authors>
  <commentList>
    <comment ref="C182" authorId="0">
      <text>
        <r>
          <rPr>
            <b/>
            <sz val="8"/>
            <rFont val="Tahoma"/>
            <family val="2"/>
          </rPr>
          <t>Source:</t>
        </r>
        <r>
          <rPr>
            <sz val="8"/>
            <rFont val="Tahoma"/>
            <family val="2"/>
          </rPr>
          <t xml:space="preserve">
USGS gages</t>
        </r>
      </text>
    </comment>
    <comment ref="C195" authorId="0">
      <text>
        <r>
          <rPr>
            <b/>
            <sz val="8"/>
            <rFont val="Tahoma"/>
            <family val="2"/>
          </rPr>
          <t>Note gage change from 06853000 to 06853020</t>
        </r>
        <r>
          <rPr>
            <sz val="8"/>
            <rFont val="Tahoma"/>
            <family val="2"/>
          </rPr>
          <t>:
--discontinued operation of Republican River near Guide Rock, 06853000 at the end of the 2011 Water Year and moved the instruments downstream to the old station – Republican River at Guide Rock, 06853020. The record for 06853000 (1/1/2011-9/30/2011) is final; the 3 month record for 06853020 is PROVISIONAL AND SUBJECT TO CHANGE.  --note from Guy Lindeman (Nebraska) to Hongsheng 4/9/2012</t>
        </r>
      </text>
    </comment>
  </commentList>
</comments>
</file>

<file path=xl/comments5.xml><?xml version="1.0" encoding="utf-8"?>
<comments xmlns="http://schemas.openxmlformats.org/spreadsheetml/2006/main">
  <authors>
    <author>Sam Perkins</author>
  </authors>
  <commentList>
    <comment ref="C20" authorId="0">
      <text>
        <r>
          <rPr>
            <b/>
            <sz val="8"/>
            <rFont val="Tahoma"/>
            <family val="2"/>
          </rPr>
          <t xml:space="preserve">Almena pumping and return flow fraction for 2012:
</t>
        </r>
        <r>
          <rPr>
            <sz val="8"/>
            <rFont val="Tahoma"/>
            <family val="2"/>
          </rPr>
          <t>Almena reported use in 2012 was 3172 af; Almena return flow fraction is 0.49314964, which is calculated in cell k370 of worksheet Attachment7, file RRCA Accounting_1995-2012.xls; based on USBR file Tab2-12-13.xls (rec. 224).
The return flow fraction in cell z135 must be 0.25 to be consistent with the program swrech.  To show the correct return flow in cell ac135, the reported use of 3172 af is multiplied by the ratio (0.49314964/0.25) for a return flow of 1564 ac-ft as shown in cell m134. As a check, this should equal the value in cell k370 of worksheet Attachment7, file RRCA Accounting_1995-2012.xls.</t>
        </r>
      </text>
    </comment>
  </commentList>
</comments>
</file>

<file path=xl/sharedStrings.xml><?xml version="1.0" encoding="utf-8"?>
<sst xmlns="http://schemas.openxmlformats.org/spreadsheetml/2006/main" count="848" uniqueCount="376">
  <si>
    <t>Groundwater Data</t>
  </si>
  <si>
    <t>North Fork Subbasin</t>
  </si>
  <si>
    <t>GW CBCU Colorado</t>
  </si>
  <si>
    <t/>
  </si>
  <si>
    <t>GW CBCU Kansas</t>
  </si>
  <si>
    <t>GW CBCU Nebraska</t>
  </si>
  <si>
    <t>Arikaree Subbasin</t>
  </si>
  <si>
    <t>Buffalo Subbasin</t>
  </si>
  <si>
    <t>Rock Subbasin</t>
  </si>
  <si>
    <t>South Fork Subbasin</t>
  </si>
  <si>
    <t>Frenchman Subbasin</t>
  </si>
  <si>
    <t>Driftwood Subbasin</t>
  </si>
  <si>
    <t>Red Willow Subbasin</t>
  </si>
  <si>
    <t>Medicine Creek Subbasin</t>
  </si>
  <si>
    <t>Beaver Subbasin</t>
  </si>
  <si>
    <t>Sappa Subbasin</t>
  </si>
  <si>
    <t>Prairie Dog Subbasin</t>
  </si>
  <si>
    <t>Mainstem Subbasin</t>
  </si>
  <si>
    <t>GW CBCU Nebraska Above Guide Rock</t>
  </si>
  <si>
    <t>GW CBCU Nebraska Below Guide Rock</t>
  </si>
  <si>
    <t>Import Water Data</t>
  </si>
  <si>
    <t>Imported Water Nebraska</t>
  </si>
  <si>
    <t>Imported Water Nebraska Above Guide Rock</t>
  </si>
  <si>
    <t>Imported Water Nebraska Below Guide Rock</t>
  </si>
  <si>
    <t>Total</t>
  </si>
  <si>
    <t>SW Pumping Data</t>
  </si>
  <si>
    <t>SW Diversions - Irrigation -Non-Federal Canals- Colorado</t>
  </si>
  <si>
    <t>SW Diversions - Irrigation - Small Pumps - Colorado</t>
  </si>
  <si>
    <t>SW Diversions - M&amp;I - Colorado</t>
  </si>
  <si>
    <t>SW Diversions - Irrigation - Non-Federal Canals- Kansas</t>
  </si>
  <si>
    <t>SW Diversions - Irrigation - Small Pumps - Kansas</t>
  </si>
  <si>
    <t>SW Diversions - M&amp;I - Kansas</t>
  </si>
  <si>
    <t>SW Diversions - Irrigation - Non-Federal Canals - Nebraska</t>
  </si>
  <si>
    <t>SW Diversions - Irrigation - Small Pumps - Nebraska</t>
  </si>
  <si>
    <t>SW Diversions - M&amp;I - Nebraska</t>
  </si>
  <si>
    <t>SW Diversions - Irrigation - Non-Federal Canals - Nebraska -Below Gage</t>
  </si>
  <si>
    <t>SW Diversions - Irrigation - Small Pumps -Nebraska - Below Gage</t>
  </si>
  <si>
    <t>SW Diversions - M&amp;I - Nebraska - Below Gage</t>
  </si>
  <si>
    <t>SW Diversions - Irrigation - Non-Federal Canals - Nebraska Below Guide Rock</t>
  </si>
  <si>
    <t>SW Diversions - Irrigation - Small Pumps - Nebraska Below Guide Rock</t>
  </si>
  <si>
    <t>SW Diversions - M&amp;I - Nebraska - Below Guide Rock</t>
  </si>
  <si>
    <t>Non-Federal SW Consumptive Use</t>
  </si>
  <si>
    <t>% Non-Federal Canal Diversion Consumed</t>
  </si>
  <si>
    <t>% Small Surface Water Pumps Consumed</t>
  </si>
  <si>
    <t>%  Municipal And Industrial SW Consumed</t>
  </si>
  <si>
    <t>Non-Federal Reservoir Evaporation Data</t>
  </si>
  <si>
    <t>Non-Federal Reservoir Evaporation - Colorado</t>
  </si>
  <si>
    <t>Non-Federal Reservoir Evaporation - Kansas</t>
  </si>
  <si>
    <t>Non-Federal Reservoir Evaporation - Nebraska</t>
  </si>
  <si>
    <t>Non-Federal Reservoir Evaporation - Nebraska - Below Gage</t>
  </si>
  <si>
    <t>Non-Federal Reservoir Evaporation - Nebraska - Above Guide Rock Gage - Whole Basin Value:</t>
  </si>
  <si>
    <t>Non-Federal Reservoir Evaporation - Nebraska - Below Guide Rock Gage - Whole Basin Value:</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</si>
  <si>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</si>
  <si>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</si>
  <si>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</si>
  <si>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</si>
  <si>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</si>
  <si>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</si>
  <si>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</si>
  <si>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Driftwood Creek Near McCook</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</si>
  <si>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</si>
  <si>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</si>
  <si>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</si>
  <si>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</si>
  <si>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</si>
  <si>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</si>
  <si>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</si>
  <si>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</si>
  <si>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</si>
  <si>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</si>
  <si>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</si>
  <si>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</si>
  <si>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</si>
  <si>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</si>
  <si>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</si>
  <si>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</si>
  <si>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</si>
  <si>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</si>
  <si>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</si>
  <si>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</si>
  <si>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</si>
  <si>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</si>
  <si>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</si>
  <si>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</si>
  <si>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</si>
  <si>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</si>
  <si>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</si>
  <si>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</si>
  <si>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</si>
  <si>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</si>
  <si>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</si>
  <si>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</si>
  <si>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</si>
  <si>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</si>
  <si>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</si>
  <si>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</si>
  <si>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 xml:space="preserve">Lovewell Reservoir Ev charged to the Republican River </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</si>
  <si>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</si>
  <si>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</si>
  <si>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</si>
  <si>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</si>
  <si>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</si>
  <si>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</si>
  <si>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</si>
  <si>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</si>
  <si>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</si>
  <si>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</si>
  <si>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</si>
  <si>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</si>
  <si>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</si>
  <si>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</si>
  <si>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</si>
  <si>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Almena Canal Diversions</t>
  </si>
  <si>
    <t>Almena Canal % Return Flow</t>
  </si>
  <si>
    <t>Bartley Canal Diversion</t>
  </si>
  <si>
    <t>Bartley Canal % Return Flow</t>
  </si>
  <si>
    <t>Cambridge Canal Diversion</t>
  </si>
  <si>
    <t>Cambridge Canal % Return Flow</t>
  </si>
  <si>
    <t>Naponee Canal Diversion</t>
  </si>
  <si>
    <t>Naponee Canal % Return Flow</t>
  </si>
  <si>
    <t>Franklin Canal Diversion</t>
  </si>
  <si>
    <t>Franklin Canal % Return Flow</t>
  </si>
  <si>
    <t>Franklin Pump Canal Diversions</t>
  </si>
  <si>
    <t>Franklin Pump Canal % Return Flow</t>
  </si>
  <si>
    <t>Superior Canal Diversions</t>
  </si>
  <si>
    <t>Superior Canal % Return Flow</t>
  </si>
  <si>
    <t>Courtland Canal Diversions At Headgate</t>
  </si>
  <si>
    <t>Diversions to Nebraska Courtland</t>
  </si>
  <si>
    <t>Nebraska Courtland % Return Flow</t>
  </si>
  <si>
    <t>Courtland Canal, Loss in NE assigned to upper Courtland KS</t>
  </si>
  <si>
    <t xml:space="preserve">Courtland Canal, Loss in NE assigned to delivery to Lovewell </t>
  </si>
  <si>
    <t>Courtland Canal At Kansas-Nebraska State Line</t>
  </si>
  <si>
    <t>Courtland Canal Diversions to the Upper Courtland District</t>
  </si>
  <si>
    <t>Courtland Canal Above Lovewell %  Return Flow</t>
  </si>
  <si>
    <t>Courtland Canal, Loss assigned to deliveries of water to Lovewell, Stateline to Lovewell</t>
  </si>
  <si>
    <t>Courtland Canal Deliveries To Lovewell Reservoir</t>
  </si>
  <si>
    <t>Diversions of Republican River water from Lovewell Reservoir to the Courtland Canal below Lovewell</t>
  </si>
  <si>
    <t>Courtland Canal Below Lovewell % Return Flow</t>
  </si>
  <si>
    <t>To allocate Harlan County evaporation:</t>
  </si>
  <si>
    <t>Kansas Bostwick Diversions During Irrigation Season</t>
  </si>
  <si>
    <t>Nebraska Bostwick Diversions During Irrigation Season</t>
  </si>
  <si>
    <t>Irrigation</t>
  </si>
  <si>
    <t>Accounting</t>
  </si>
  <si>
    <t>BASIN_NAME</t>
  </si>
  <si>
    <t>Pumping</t>
  </si>
  <si>
    <t>Recharge</t>
  </si>
  <si>
    <t>NetPump_af</t>
  </si>
  <si>
    <t>Input sheet cell</t>
  </si>
  <si>
    <t>BEAVER CREEK</t>
  </si>
  <si>
    <t>BIG CREEK</t>
  </si>
  <si>
    <t>N F SMOKY HILL RIVER</t>
  </si>
  <si>
    <t>N F SOLOMON RIVER</t>
  </si>
  <si>
    <t>PRAIRIE DOG CREEK</t>
  </si>
  <si>
    <t>REPUBLICAN RIVER</t>
  </si>
  <si>
    <t>S F REPUBLICAN RIVER</t>
  </si>
  <si>
    <t>S F SOLOMON RIVER</t>
  </si>
  <si>
    <t>SALINE RIVER</t>
  </si>
  <si>
    <t>SAPPA CREEK</t>
  </si>
  <si>
    <t>M&amp;I</t>
  </si>
  <si>
    <t>c132</t>
  </si>
  <si>
    <t>c138</t>
  </si>
  <si>
    <t>c133</t>
  </si>
  <si>
    <t>c245</t>
  </si>
  <si>
    <t>c246</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</si>
  <si>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</si>
  <si>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</si>
  <si>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</si>
  <si>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</si>
  <si>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</si>
  <si>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</si>
  <si>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</si>
  <si>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</si>
  <si>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</si>
  <si>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</si>
  <si>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</si>
  <si>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</si>
  <si>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</si>
  <si>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</si>
  <si>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</si>
  <si>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</si>
  <si>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</si>
  <si>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</si>
  <si>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</si>
  <si>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</si>
  <si>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Percent Field</t>
  </si>
  <si>
    <t>Total return</t>
  </si>
  <si>
    <t>Return as</t>
  </si>
  <si>
    <t>Diversion</t>
  </si>
  <si>
    <t>Waste-Way</t>
  </si>
  <si>
    <t>Deliveries</t>
  </si>
  <si>
    <t>from District</t>
  </si>
  <si>
    <t>and Canal</t>
  </si>
  <si>
    <t>to Stream</t>
  </si>
  <si>
    <t>Percent of</t>
  </si>
  <si>
    <t>Factor</t>
  </si>
  <si>
    <t>Loss That</t>
  </si>
  <si>
    <t>from Canal</t>
  </si>
  <si>
    <t>Returns to</t>
  </si>
  <si>
    <t>and Field</t>
  </si>
  <si>
    <t>the Stream</t>
  </si>
  <si>
    <t>Loss</t>
  </si>
  <si>
    <t>Name Canal</t>
  </si>
  <si>
    <t>Headgate</t>
  </si>
  <si>
    <t>Sum of</t>
  </si>
  <si>
    <t xml:space="preserve">Sum of </t>
  </si>
  <si>
    <t>Col 2 - Col 4</t>
  </si>
  <si>
    <t>1 -Weighted</t>
  </si>
  <si>
    <t>Col 4 x</t>
  </si>
  <si>
    <t>Col 5 +</t>
  </si>
  <si>
    <t xml:space="preserve">Estimated </t>
  </si>
  <si>
    <t>Col 8 x</t>
  </si>
  <si>
    <t>Col 10/Col 2</t>
  </si>
  <si>
    <t>measured</t>
  </si>
  <si>
    <t>Deliveries to</t>
  </si>
  <si>
    <t>Average</t>
  </si>
  <si>
    <t>Percent Loss*</t>
  </si>
  <si>
    <t>spills to river</t>
  </si>
  <si>
    <t>the field</t>
  </si>
  <si>
    <t>Efficiency of</t>
  </si>
  <si>
    <t>Application</t>
  </si>
  <si>
    <t>System for</t>
  </si>
  <si>
    <t>the District*</t>
  </si>
  <si>
    <t>Example</t>
  </si>
  <si>
    <t>Culbertson</t>
  </si>
  <si>
    <t>Culbertson Extension</t>
  </si>
  <si>
    <t>Meeker - Driftwood</t>
  </si>
  <si>
    <t>Red Willow</t>
  </si>
  <si>
    <t>Bartley</t>
  </si>
  <si>
    <t>Cambridge</t>
  </si>
  <si>
    <t>Naponee</t>
  </si>
  <si>
    <t>Franklin</t>
  </si>
  <si>
    <t>Franklin Pump</t>
  </si>
  <si>
    <t>Almena</t>
  </si>
  <si>
    <t>Superior</t>
  </si>
  <si>
    <t>Nebraska Courtland</t>
  </si>
  <si>
    <t>Courtland Canal Above Lovewell (KS)</t>
  </si>
  <si>
    <t>Courtland Canal Below Lovewell</t>
  </si>
  <si>
    <t>* The average field efficiencies for each district and percent loss that returns to the stream may be reviewed and, if necessary, changed by the RRCA to improve the accuracy of the estimates.</t>
  </si>
  <si>
    <t>Diversion and Delivery Data are from following USBR files:</t>
  </si>
  <si>
    <t>Rows 17 &amp; 18:</t>
  </si>
  <si>
    <t>F-VAL3MWD.XLS</t>
  </si>
  <si>
    <t>Rows 19 - 22:</t>
  </si>
  <si>
    <t>F-CAMB3MWD.XLS</t>
  </si>
  <si>
    <t>Rows 23 - 25, 27 - 28:</t>
  </si>
  <si>
    <r>
      <t xml:space="preserve">NE-BOST3MWD.XLS </t>
    </r>
    <r>
      <rPr>
        <sz val="10"/>
        <color indexed="10"/>
        <rFont val="Arial"/>
        <family val="2"/>
      </rPr>
      <t>No diversions made by NE Bostwick in 2007</t>
    </r>
  </si>
  <si>
    <t>Row 26:</t>
  </si>
  <si>
    <r>
      <t xml:space="preserve">Need Information from Kansas </t>
    </r>
    <r>
      <rPr>
        <sz val="10"/>
        <color indexed="48"/>
        <rFont val="Arial"/>
        <family val="2"/>
      </rPr>
      <t>Information taken from USBR Tab2-07-08.xls</t>
    </r>
  </si>
  <si>
    <t>Rows 29 - 30::</t>
  </si>
  <si>
    <t>KS-BOST3MWD.XLS</t>
  </si>
  <si>
    <t>Count</t>
  </si>
  <si>
    <t>b</t>
  </si>
  <si>
    <t>c</t>
  </si>
  <si>
    <t>d</t>
  </si>
  <si>
    <t>e</t>
  </si>
  <si>
    <t>Source</t>
  </si>
  <si>
    <t>c114</t>
  </si>
  <si>
    <t>Attachment7</t>
  </si>
  <si>
    <t>Fed_Reservoir</t>
  </si>
  <si>
    <t>Documentation</t>
  </si>
  <si>
    <t>Sheet</t>
  </si>
  <si>
    <t>Accounting-Input-tab</t>
  </si>
  <si>
    <t>contains data provided by Kansas for the Accounting Input sheet.</t>
  </si>
  <si>
    <t>Supporting data sheets:</t>
  </si>
  <si>
    <t>Almena Canal diversions and return flow pct</t>
  </si>
  <si>
    <t>Bureau Courtland Above Lovewell table</t>
  </si>
  <si>
    <t>Attachment 7</t>
  </si>
  <si>
    <t>Bureau Courtland Above Lovewell table (part of Net supply of upper district)</t>
  </si>
  <si>
    <t>Monthly Water Distribution report, column 17</t>
  </si>
  <si>
    <t>Bureau Table 2</t>
  </si>
  <si>
    <t>Lovewell operations spreadsheet from KS: file Lovwell_Ops_YYYY.xls, sheet Computations, cell s19</t>
  </si>
  <si>
    <t>Calendar Year 2011</t>
  </si>
  <si>
    <t>sw_cbcu_for_accounting_2011</t>
  </si>
  <si>
    <t>Lovewell_Ops_2011.xls</t>
  </si>
  <si>
    <t>From HClake_Split_YYYY.xls (thru latest year)</t>
  </si>
  <si>
    <t>CourtlandAbLove</t>
  </si>
  <si>
    <t>Courtland Canal Above Lovewell</t>
  </si>
  <si>
    <t>COURTLAND CANAL ABOVE LOVEWELL</t>
  </si>
  <si>
    <t xml:space="preserve"> </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</si>
  <si>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</si>
  <si>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</si>
  <si>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</si>
  <si>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</si>
  <si>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</si>
  <si>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</si>
  <si>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</si>
  <si>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</si>
  <si>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</si>
  <si>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</si>
  <si>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</si>
  <si>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</si>
  <si>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</si>
  <si>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</si>
  <si>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</si>
  <si>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</si>
  <si>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</si>
  <si>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</si>
  <si>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</si>
  <si>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</si>
  <si>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</si>
  <si>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</si>
  <si>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</si>
  <si>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</si>
  <si>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</si>
  <si>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</si>
  <si>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</si>
  <si>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</si>
  <si>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</si>
  <si>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</si>
  <si>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</si>
  <si>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</si>
  <si>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</si>
  <si>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</si>
  <si>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</si>
  <si>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</si>
  <si>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</si>
  <si>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Lovewell</t>
  </si>
  <si>
    <t xml:space="preserve">     Canal</t>
  </si>
  <si>
    <t>Court</t>
  </si>
  <si>
    <t>Main</t>
  </si>
  <si>
    <t>flow</t>
  </si>
  <si>
    <t>in</t>
  </si>
  <si>
    <t>0.7  to  15.1</t>
  </si>
  <si>
    <t xml:space="preserve"> 15.1 to 34.8</t>
  </si>
  <si>
    <t>0.7  to  34.8</t>
  </si>
  <si>
    <t>K</t>
  </si>
  <si>
    <t>Month</t>
  </si>
  <si>
    <t>yyyy</t>
  </si>
  <si>
    <t>mm</t>
  </si>
  <si>
    <t>0.7</t>
  </si>
  <si>
    <t>15.1</t>
  </si>
  <si>
    <t xml:space="preserve"> 0.7 to 15.1</t>
  </si>
  <si>
    <t>34.8</t>
  </si>
  <si>
    <t>USBR</t>
  </si>
  <si>
    <t>attachment7</t>
  </si>
  <si>
    <t>CourtlandAvLove</t>
  </si>
  <si>
    <t>sheet/references</t>
  </si>
  <si>
    <t>FLOOD</t>
  </si>
  <si>
    <t>KSNonFedDam_EVAP_For2012.xls</t>
  </si>
  <si>
    <t>Rptd_SW_Irr_Use_2012 in RRCS_Overlap_Groups_2012_prelim.xls</t>
  </si>
  <si>
    <t>Rptd_SW_Irr_Use_2012</t>
  </si>
  <si>
    <t>Non_Irr_sw_Use_2012 in RRCS_Overlap_Groups_2012_prelim.xls</t>
  </si>
  <si>
    <t>Non_Irr_sw_Use_2012</t>
  </si>
  <si>
    <t>Almena_Rptd_Use_2012 in RRCS_Overlap_Groups_2012_prelim.xls</t>
  </si>
  <si>
    <t>Attachment 7 in RRCA Accounting_1995_2012.xls</t>
  </si>
  <si>
    <t>sw_cbcu_for_accounting_2012</t>
  </si>
  <si>
    <t>Lovewell Reservoir</t>
  </si>
  <si>
    <t>Keith Sebelius Lake</t>
  </si>
  <si>
    <t>Bonny Reservoir</t>
  </si>
  <si>
    <t>Swanson Lake</t>
  </si>
  <si>
    <t>Hugh Butler Lake</t>
  </si>
  <si>
    <t>Harry Strunk Lake</t>
  </si>
  <si>
    <t>Harlan County Lake</t>
  </si>
  <si>
    <t>Enders Reservoir</t>
  </si>
  <si>
    <t>[%]</t>
  </si>
  <si>
    <t>[Acre-feet]</t>
  </si>
  <si>
    <t>net evap</t>
  </si>
  <si>
    <t>evap</t>
  </si>
  <si>
    <t>Net / Gross</t>
  </si>
  <si>
    <t>Net Evaporation</t>
  </si>
  <si>
    <t>Gross Evaporation</t>
  </si>
  <si>
    <t>bgnrec</t>
  </si>
  <si>
    <t>Reservoir Name</t>
  </si>
  <si>
    <t>discrep</t>
  </si>
  <si>
    <t>Federal Reservoir Net Evaporation</t>
  </si>
  <si>
    <t>sum excluding Lovewell</t>
  </si>
  <si>
    <t>net / gross</t>
  </si>
  <si>
    <t>sum</t>
  </si>
  <si>
    <t>Main Stem</t>
  </si>
  <si>
    <t>Prairie Dog</t>
  </si>
  <si>
    <t>Medicine C</t>
  </si>
  <si>
    <t>Frenchman</t>
  </si>
  <si>
    <t>South Fork</t>
  </si>
  <si>
    <t>Storage Change</t>
  </si>
  <si>
    <t>Subbasin</t>
  </si>
  <si>
    <t>Fed_Reservoirs_2012</t>
  </si>
  <si>
    <t>Federal reservoir net evaporation and change in storage. See Fed_Net_Evap_thru_2012.zip for supporting data and calculations.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</si>
</sst>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0"/>
      <color indexed="61"/>
      <name val="Arial"/>
      <family val="2"/>
    </font>
    <font>
      <sz val="10"/>
      <color indexed="10"/>
      <name val="Arial"/>
      <family val="2"/>
    </font>
    <font>
      <sz val="10"/>
      <color indexed="8"/>
      <name val="Arial"/>
      <family val="2"/>
    </font>
    <font>
      <sz val="10"/>
      <color indexed="48"/>
      <name val="Arial"/>
      <family val="2"/>
    </font>
    <font>
      <b/>
      <sz val="8"/>
      <name val="Tahoma"/>
      <family val="2"/>
    </font>
    <font>
      <sz val="8"/>
      <name val="Tahoma"/>
      <family val="2"/>
    </font>
    <font>
      <sz val="12"/>
      <name val="Times New Roman"/>
      <family val="1"/>
    </font>
    <font>
      <sz val="11"/>
      <name val="Arial MT"/>
      <family val="0"/>
    </font>
    <font>
      <b/>
      <sz val="11"/>
      <name val="Arial MT"/>
      <family val="0"/>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sz val="14"/>
      <name val="Times New Roman"/>
      <family val="1"/>
    </font>
    <font>
      <sz val="14"/>
      <name val="Arial"/>
      <family val="2"/>
    </font>
    <font>
      <b/>
      <sz val="16"/>
      <name val="Times New Roman"/>
      <family val="1"/>
    </font>
    <font>
      <sz val="11"/>
      <name val="Calibri"/>
      <family val="2"/>
    </font>
    <font>
      <b/>
      <sz val="14"/>
      <name val="Times New Roman"/>
      <family val="1"/>
    </font>
    <font>
      <b/>
      <sz val="1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92D050"/>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medium"/>
      <top style="thin"/>
      <bottom>
        <color indexed="63"/>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style="medium"/>
      <right style="medium"/>
      <top style="medium"/>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1" fillId="32" borderId="7" applyNumberFormat="0" applyFont="0" applyAlignment="0" applyProtection="0"/>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8">
    <xf numFmtId="0" fontId="0" fillId="0" borderId="0" xfId="0" applyFont="1" applyAlignment="1">
      <alignment/>
    </xf>
    <xf numFmtId="10" fontId="0" fillId="0" borderId="0" xfId="0" applyNumberFormat="1" applyAlignment="1">
      <alignment/>
    </xf>
    <xf numFmtId="0" fontId="2" fillId="0" borderId="0" xfId="0" applyFont="1" applyAlignment="1">
      <alignment/>
    </xf>
    <xf numFmtId="0" fontId="0" fillId="0" borderId="0" xfId="0" applyFill="1" applyAlignment="1">
      <alignment/>
    </xf>
    <xf numFmtId="1" fontId="0" fillId="0" borderId="0" xfId="0" applyNumberFormat="1" applyAlignment="1">
      <alignment/>
    </xf>
    <xf numFmtId="0" fontId="0" fillId="33" borderId="0" xfId="0" applyFill="1" applyAlignment="1">
      <alignment/>
    </xf>
    <xf numFmtId="9" fontId="0" fillId="0" borderId="0" xfId="0" applyNumberFormat="1" applyFill="1" applyAlignment="1">
      <alignment/>
    </xf>
    <xf numFmtId="0" fontId="0" fillId="34" borderId="0" xfId="0" applyFill="1" applyAlignment="1">
      <alignment/>
    </xf>
    <xf numFmtId="2" fontId="0" fillId="0" borderId="0" xfId="0" applyNumberFormat="1" applyAlignment="1">
      <alignment/>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xf>
    <xf numFmtId="0" fontId="0" fillId="0" borderId="10"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15" xfId="0" applyFont="1" applyBorder="1" applyAlignment="1">
      <alignment/>
    </xf>
    <xf numFmtId="0" fontId="5" fillId="0" borderId="18" xfId="0" applyFont="1" applyFill="1" applyBorder="1" applyAlignment="1">
      <alignment vertical="center"/>
    </xf>
    <xf numFmtId="1" fontId="5" fillId="0" borderId="18" xfId="0" applyNumberFormat="1" applyFont="1" applyFill="1" applyBorder="1" applyAlignment="1">
      <alignment vertical="center"/>
    </xf>
    <xf numFmtId="9" fontId="5" fillId="0" borderId="18" xfId="0" applyNumberFormat="1" applyFont="1" applyFill="1" applyBorder="1" applyAlignment="1">
      <alignment vertical="center"/>
    </xf>
    <xf numFmtId="0" fontId="0" fillId="0" borderId="18" xfId="0" applyBorder="1" applyAlignment="1">
      <alignment vertical="justify"/>
    </xf>
    <xf numFmtId="1" fontId="0" fillId="0" borderId="18" xfId="0" applyNumberFormat="1" applyBorder="1" applyAlignment="1">
      <alignment/>
    </xf>
    <xf numFmtId="9" fontId="0" fillId="0" borderId="18" xfId="0" applyNumberFormat="1" applyBorder="1" applyAlignment="1">
      <alignment/>
    </xf>
    <xf numFmtId="0" fontId="7" fillId="0" borderId="18" xfId="0" applyFont="1" applyBorder="1" applyAlignment="1">
      <alignment vertical="justify"/>
    </xf>
    <xf numFmtId="1" fontId="7" fillId="0" borderId="18" xfId="0" applyNumberFormat="1" applyFont="1" applyBorder="1" applyAlignment="1">
      <alignment/>
    </xf>
    <xf numFmtId="9" fontId="7" fillId="0" borderId="18" xfId="0" applyNumberFormat="1" applyFont="1" applyBorder="1" applyAlignment="1">
      <alignment/>
    </xf>
    <xf numFmtId="0" fontId="0" fillId="0" borderId="0" xfId="0" applyAlignment="1">
      <alignment horizontal="centerContinuous" vertical="center" wrapText="1"/>
    </xf>
    <xf numFmtId="0" fontId="3" fillId="0" borderId="0" xfId="59">
      <alignment/>
      <protection/>
    </xf>
    <xf numFmtId="38" fontId="6" fillId="0" borderId="18" xfId="0" applyNumberFormat="1" applyFont="1" applyFill="1" applyBorder="1" applyAlignment="1">
      <alignment horizontal="right"/>
    </xf>
    <xf numFmtId="38" fontId="3" fillId="0" borderId="18" xfId="0" applyNumberFormat="1" applyFont="1" applyFill="1" applyBorder="1" applyAlignment="1">
      <alignment/>
    </xf>
    <xf numFmtId="38" fontId="6" fillId="0" borderId="18" xfId="0" applyNumberFormat="1" applyFont="1" applyFill="1" applyBorder="1" applyAlignment="1">
      <alignment/>
    </xf>
    <xf numFmtId="0" fontId="3" fillId="0" borderId="0" xfId="0" applyFont="1" applyAlignment="1">
      <alignment/>
    </xf>
    <xf numFmtId="3" fontId="0" fillId="0" borderId="0" xfId="0" applyNumberFormat="1" applyAlignment="1">
      <alignment/>
    </xf>
    <xf numFmtId="0" fontId="3" fillId="0" borderId="0" xfId="0" applyFont="1" applyFill="1" applyAlignment="1">
      <alignment/>
    </xf>
    <xf numFmtId="0" fontId="4" fillId="0" borderId="18" xfId="59" applyFont="1" applyBorder="1" applyAlignment="1">
      <alignment horizontal="left"/>
      <protection/>
    </xf>
    <xf numFmtId="0" fontId="4" fillId="0" borderId="18" xfId="59" applyFont="1" applyBorder="1" applyAlignment="1">
      <alignment horizontal="center"/>
      <protection/>
    </xf>
    <xf numFmtId="0" fontId="3" fillId="0" borderId="18" xfId="59" applyBorder="1" applyAlignment="1">
      <alignment horizontal="center"/>
      <protection/>
    </xf>
    <xf numFmtId="0" fontId="3" fillId="0" borderId="18" xfId="59" applyFont="1" applyBorder="1" applyAlignment="1">
      <alignment horizontal="center"/>
      <protection/>
    </xf>
    <xf numFmtId="0" fontId="3" fillId="0" borderId="18" xfId="59" applyBorder="1">
      <alignment/>
      <protection/>
    </xf>
    <xf numFmtId="1" fontId="4" fillId="0" borderId="18" xfId="59" applyNumberFormat="1" applyFont="1" applyBorder="1" applyAlignment="1">
      <alignment horizontal="right"/>
      <protection/>
    </xf>
    <xf numFmtId="0" fontId="3" fillId="35" borderId="18" xfId="59" applyFill="1" applyBorder="1">
      <alignment/>
      <protection/>
    </xf>
    <xf numFmtId="0" fontId="3" fillId="35" borderId="18" xfId="59" applyFont="1" applyFill="1" applyBorder="1">
      <alignment/>
      <protection/>
    </xf>
    <xf numFmtId="1" fontId="3" fillId="0" borderId="18" xfId="59" applyNumberFormat="1" applyBorder="1">
      <alignment/>
      <protection/>
    </xf>
    <xf numFmtId="1" fontId="4" fillId="0" borderId="18" xfId="59" applyNumberFormat="1" applyFont="1" applyBorder="1">
      <alignment/>
      <protection/>
    </xf>
    <xf numFmtId="2" fontId="3" fillId="0" borderId="18" xfId="59" applyNumberFormat="1" applyBorder="1">
      <alignment/>
      <protection/>
    </xf>
    <xf numFmtId="0" fontId="4" fillId="0" borderId="18" xfId="59" applyFont="1" applyBorder="1">
      <alignment/>
      <protection/>
    </xf>
    <xf numFmtId="0" fontId="3" fillId="0" borderId="18" xfId="59" applyFill="1" applyBorder="1">
      <alignment/>
      <protection/>
    </xf>
    <xf numFmtId="2" fontId="4" fillId="0" borderId="18" xfId="59" applyNumberFormat="1" applyFont="1" applyBorder="1">
      <alignment/>
      <protection/>
    </xf>
    <xf numFmtId="14" fontId="0" fillId="0" borderId="0" xfId="0" applyNumberFormat="1" applyAlignment="1">
      <alignment/>
    </xf>
    <xf numFmtId="3" fontId="57" fillId="0" borderId="0" xfId="0" applyNumberFormat="1" applyFont="1" applyAlignment="1">
      <alignment horizontal="right"/>
    </xf>
    <xf numFmtId="0" fontId="3" fillId="0" borderId="0" xfId="58" applyFont="1" applyFill="1" applyBorder="1" applyAlignment="1" applyProtection="1">
      <alignment horizontal="center" vertical="center"/>
      <protection locked="0"/>
    </xf>
    <xf numFmtId="0" fontId="12" fillId="0" borderId="0" xfId="58" applyNumberFormat="1" applyFont="1" applyFill="1" applyAlignment="1">
      <alignment/>
      <protection/>
    </xf>
    <xf numFmtId="0" fontId="13" fillId="0" borderId="0" xfId="58" applyNumberFormat="1" applyFont="1" applyFill="1" applyAlignment="1">
      <alignment horizontal="center"/>
      <protection/>
    </xf>
    <xf numFmtId="0" fontId="3" fillId="0" borderId="0" xfId="58">
      <alignment/>
      <protection/>
    </xf>
    <xf numFmtId="0" fontId="12" fillId="0" borderId="19" xfId="58" applyNumberFormat="1" applyFont="1" applyFill="1" applyBorder="1" applyAlignment="1" applyProtection="1">
      <alignment/>
      <protection locked="0"/>
    </xf>
    <xf numFmtId="0" fontId="12" fillId="0" borderId="20" xfId="58" applyNumberFormat="1" applyFont="1" applyFill="1" applyBorder="1" applyAlignment="1" applyProtection="1">
      <alignment horizontal="center"/>
      <protection locked="0"/>
    </xf>
    <xf numFmtId="0" fontId="12" fillId="0" borderId="20" xfId="58" applyNumberFormat="1" applyFont="1" applyFill="1" applyBorder="1" applyAlignment="1">
      <alignment horizontal="center"/>
      <protection/>
    </xf>
    <xf numFmtId="0" fontId="12" fillId="0" borderId="20" xfId="58" applyNumberFormat="1" applyFont="1" applyFill="1" applyBorder="1" applyAlignment="1" applyProtection="1">
      <alignment/>
      <protection locked="0"/>
    </xf>
    <xf numFmtId="0" fontId="12" fillId="0" borderId="21" xfId="58" applyNumberFormat="1" applyFont="1" applyFill="1" applyBorder="1" applyAlignment="1">
      <alignment/>
      <protection/>
    </xf>
    <xf numFmtId="0" fontId="12" fillId="0" borderId="22" xfId="58" applyNumberFormat="1" applyFont="1" applyFill="1" applyBorder="1" applyAlignment="1">
      <alignment horizontal="center"/>
      <protection/>
    </xf>
    <xf numFmtId="0" fontId="13" fillId="0" borderId="22" xfId="58" applyNumberFormat="1" applyFont="1" applyFill="1" applyBorder="1" applyAlignment="1">
      <alignment horizontal="center"/>
      <protection/>
    </xf>
    <xf numFmtId="0" fontId="12" fillId="0" borderId="22" xfId="58" applyNumberFormat="1" applyFont="1" applyFill="1" applyBorder="1" applyAlignment="1">
      <alignment/>
      <protection/>
    </xf>
    <xf numFmtId="0" fontId="12" fillId="0" borderId="23" xfId="58" applyNumberFormat="1" applyFont="1" applyFill="1" applyBorder="1" applyAlignment="1" applyProtection="1">
      <alignment horizontal="center"/>
      <protection locked="0"/>
    </xf>
    <xf numFmtId="0" fontId="12" fillId="0" borderId="24" xfId="58" applyNumberFormat="1" applyFont="1" applyFill="1" applyBorder="1" applyAlignment="1">
      <alignment/>
      <protection/>
    </xf>
    <xf numFmtId="0" fontId="12" fillId="0" borderId="0" xfId="58" applyNumberFormat="1" applyFont="1" applyFill="1" applyAlignment="1">
      <alignment horizontal="center"/>
      <protection/>
    </xf>
    <xf numFmtId="0" fontId="12" fillId="0" borderId="24" xfId="58" applyNumberFormat="1" applyFont="1" applyFill="1" applyBorder="1" applyAlignment="1" applyProtection="1">
      <alignment horizontal="center"/>
      <protection locked="0"/>
    </xf>
    <xf numFmtId="0" fontId="12" fillId="0" borderId="19" xfId="58" applyNumberFormat="1" applyFont="1" applyFill="1" applyBorder="1" applyAlignment="1">
      <alignment/>
      <protection/>
    </xf>
    <xf numFmtId="0" fontId="12" fillId="0" borderId="19" xfId="58" applyNumberFormat="1" applyFont="1" applyFill="1" applyBorder="1" applyAlignment="1">
      <alignment horizontal="center"/>
      <protection/>
    </xf>
    <xf numFmtId="0" fontId="12" fillId="0" borderId="19" xfId="58" applyNumberFormat="1" applyFont="1" applyFill="1" applyBorder="1" applyAlignment="1" applyProtection="1">
      <alignment horizontal="center"/>
      <protection locked="0"/>
    </xf>
    <xf numFmtId="0" fontId="12" fillId="0" borderId="21" xfId="58" applyNumberFormat="1" applyFont="1" applyFill="1" applyBorder="1" applyAlignment="1">
      <alignment horizontal="center"/>
      <protection/>
    </xf>
    <xf numFmtId="0" fontId="12" fillId="0" borderId="25" xfId="58" applyNumberFormat="1" applyFont="1" applyFill="1" applyBorder="1" applyAlignment="1">
      <alignment horizontal="center"/>
      <protection/>
    </xf>
    <xf numFmtId="0" fontId="12" fillId="0" borderId="26" xfId="58" applyNumberFormat="1" applyFont="1" applyFill="1" applyBorder="1" applyAlignment="1">
      <alignment/>
      <protection/>
    </xf>
    <xf numFmtId="0" fontId="12" fillId="0" borderId="0" xfId="58" applyNumberFormat="1" applyFont="1" applyFill="1" applyBorder="1" applyAlignment="1" applyProtection="1">
      <alignment horizontal="center"/>
      <protection locked="0"/>
    </xf>
    <xf numFmtId="0" fontId="3" fillId="0" borderId="0" xfId="58" applyFont="1" applyAlignment="1">
      <alignment horizontal="center"/>
      <protection/>
    </xf>
    <xf numFmtId="0" fontId="12" fillId="0" borderId="24" xfId="58" applyNumberFormat="1" applyFont="1" applyFill="1" applyBorder="1" applyAlignment="1">
      <alignment horizontal="center"/>
      <protection/>
    </xf>
    <xf numFmtId="0" fontId="12" fillId="0" borderId="27" xfId="58" applyNumberFormat="1" applyFont="1" applyFill="1" applyBorder="1" applyAlignment="1">
      <alignment horizontal="center"/>
      <protection/>
    </xf>
    <xf numFmtId="0" fontId="12" fillId="0" borderId="0" xfId="58" applyNumberFormat="1" applyFont="1" applyFill="1" applyBorder="1" applyAlignment="1" applyProtection="1">
      <alignment/>
      <protection locked="0"/>
    </xf>
    <xf numFmtId="0" fontId="12" fillId="0" borderId="19" xfId="58" applyFont="1" applyFill="1" applyBorder="1" applyAlignment="1" applyProtection="1">
      <alignment horizontal="center"/>
      <protection locked="0"/>
    </xf>
    <xf numFmtId="38" fontId="12" fillId="0" borderId="20" xfId="58" applyNumberFormat="1" applyFont="1" applyFill="1" applyBorder="1" applyAlignment="1">
      <alignment/>
      <protection/>
    </xf>
    <xf numFmtId="38" fontId="12" fillId="0" borderId="28" xfId="58" applyNumberFormat="1" applyFont="1" applyFill="1" applyBorder="1" applyAlignment="1">
      <alignment/>
      <protection/>
    </xf>
    <xf numFmtId="38" fontId="12" fillId="0" borderId="29" xfId="58" applyNumberFormat="1" applyFont="1" applyFill="1" applyBorder="1" applyAlignment="1">
      <alignment/>
      <protection/>
    </xf>
    <xf numFmtId="38" fontId="12" fillId="0" borderId="30" xfId="58" applyNumberFormat="1" applyFont="1" applyFill="1" applyBorder="1" applyAlignment="1">
      <alignment/>
      <protection/>
    </xf>
    <xf numFmtId="38" fontId="12" fillId="0" borderId="31" xfId="58" applyNumberFormat="1" applyFont="1" applyFill="1" applyBorder="1" applyAlignment="1">
      <alignment/>
      <protection/>
    </xf>
    <xf numFmtId="0" fontId="12" fillId="0" borderId="0" xfId="58" applyFont="1" applyFill="1" applyBorder="1" applyAlignment="1" applyProtection="1">
      <alignment horizontal="center"/>
      <protection locked="0"/>
    </xf>
    <xf numFmtId="0" fontId="14" fillId="0" borderId="18" xfId="58" applyFont="1" applyFill="1" applyBorder="1" applyAlignment="1" applyProtection="1">
      <alignment horizontal="center"/>
      <protection/>
    </xf>
    <xf numFmtId="38" fontId="12" fillId="0" borderId="32" xfId="58" applyNumberFormat="1" applyFont="1" applyFill="1" applyBorder="1" applyAlignment="1">
      <alignment horizontal="center" vertical="center"/>
      <protection/>
    </xf>
    <xf numFmtId="0" fontId="14" fillId="0" borderId="10" xfId="58" applyFont="1" applyFill="1" applyBorder="1" applyAlignment="1" applyProtection="1">
      <alignment horizontal="center"/>
      <protection/>
    </xf>
    <xf numFmtId="38" fontId="12" fillId="0" borderId="18" xfId="58" applyNumberFormat="1" applyFont="1" applyFill="1" applyBorder="1" applyAlignment="1">
      <alignment horizontal="center" vertical="center"/>
      <protection/>
    </xf>
    <xf numFmtId="3" fontId="14" fillId="0" borderId="18" xfId="58" applyNumberFormat="1" applyFont="1" applyBorder="1" applyAlignment="1">
      <alignment horizontal="center" vertical="center"/>
      <protection/>
    </xf>
    <xf numFmtId="0" fontId="3" fillId="0" borderId="18" xfId="58" applyBorder="1">
      <alignment/>
      <protection/>
    </xf>
    <xf numFmtId="0" fontId="3" fillId="0" borderId="18" xfId="59" applyNumberFormat="1" applyBorder="1">
      <alignment/>
      <protection/>
    </xf>
    <xf numFmtId="10" fontId="11" fillId="0" borderId="18" xfId="59" applyNumberFormat="1" applyFont="1" applyBorder="1">
      <alignment/>
      <protection/>
    </xf>
    <xf numFmtId="0" fontId="0" fillId="0" borderId="0" xfId="0" applyAlignment="1">
      <alignment/>
    </xf>
    <xf numFmtId="3" fontId="0" fillId="0" borderId="0" xfId="0" applyNumberFormat="1" applyAlignment="1">
      <alignment/>
    </xf>
    <xf numFmtId="0" fontId="33" fillId="0" borderId="0" xfId="0" applyFont="1" applyAlignment="1">
      <alignment/>
    </xf>
    <xf numFmtId="0" fontId="33" fillId="0" borderId="0" xfId="0" applyFont="1" applyAlignment="1">
      <alignment horizontal="center"/>
    </xf>
    <xf numFmtId="0" fontId="34" fillId="0" borderId="0" xfId="0" applyFont="1" applyAlignment="1" applyProtection="1">
      <alignment horizontal="center" vertical="center" wrapText="1"/>
      <protection locked="0"/>
    </xf>
    <xf numFmtId="0" fontId="0" fillId="0" borderId="0" xfId="0" applyAlignment="1">
      <alignment horizontal="center" vertical="center" wrapText="1"/>
    </xf>
    <xf numFmtId="0" fontId="35" fillId="0" borderId="0" xfId="0" applyFont="1" applyAlignment="1">
      <alignment horizontal="center" vertical="center" wrapText="1"/>
    </xf>
    <xf numFmtId="3" fontId="0" fillId="0" borderId="0" xfId="0" applyNumberFormat="1" applyAlignment="1">
      <alignment horizontal="center"/>
    </xf>
    <xf numFmtId="10" fontId="0" fillId="0" borderId="0" xfId="0" applyNumberFormat="1" applyAlignment="1">
      <alignment horizontal="center"/>
    </xf>
    <xf numFmtId="0" fontId="0" fillId="0" borderId="0" xfId="0" applyAlignment="1">
      <alignment horizontal="center"/>
    </xf>
    <xf numFmtId="0" fontId="0" fillId="0" borderId="0" xfId="0" applyFont="1" applyAlignment="1">
      <alignment/>
    </xf>
    <xf numFmtId="3" fontId="36" fillId="0" borderId="0" xfId="0" applyNumberFormat="1" applyFont="1" applyAlignment="1">
      <alignment horizontal="center"/>
    </xf>
    <xf numFmtId="10" fontId="0" fillId="0" borderId="0" xfId="0" applyNumberFormat="1" applyFont="1" applyAlignment="1">
      <alignment horizontal="center"/>
    </xf>
    <xf numFmtId="0" fontId="36" fillId="0" borderId="0" xfId="0" applyFont="1" applyAlignment="1">
      <alignment/>
    </xf>
    <xf numFmtId="0" fontId="3" fillId="0" borderId="0" xfId="0" applyFont="1" applyFill="1" applyBorder="1" applyAlignment="1">
      <alignment/>
    </xf>
    <xf numFmtId="0" fontId="36" fillId="0" borderId="0" xfId="0" applyFont="1" applyAlignment="1">
      <alignment horizontal="center"/>
    </xf>
    <xf numFmtId="0" fontId="0" fillId="0" borderId="0" xfId="0" applyFont="1" applyAlignment="1">
      <alignment horizontal="center" wrapText="1"/>
    </xf>
    <xf numFmtId="0" fontId="36" fillId="0" borderId="0" xfId="0" applyFont="1" applyAlignment="1">
      <alignment horizontal="center" wrapText="1"/>
    </xf>
    <xf numFmtId="0" fontId="37" fillId="0" borderId="0" xfId="0" applyFont="1" applyAlignment="1">
      <alignment horizontal="center" vertical="center"/>
    </xf>
    <xf numFmtId="1" fontId="37" fillId="4" borderId="33" xfId="0" applyNumberFormat="1" applyFont="1" applyFill="1" applyBorder="1" applyAlignment="1">
      <alignment horizontal="center" vertical="center"/>
    </xf>
    <xf numFmtId="0" fontId="38" fillId="0" borderId="0" xfId="0" applyFont="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4" xfId="57"/>
    <cellStyle name="Normal 2" xfId="58"/>
    <cellStyle name="Normal 2 2" xfId="59"/>
    <cellStyle name="Normal 3" xfId="60"/>
    <cellStyle name="Note" xfId="61"/>
    <cellStyle name="Note 14"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21</xdr:row>
      <xdr:rowOff>9525</xdr:rowOff>
    </xdr:from>
    <xdr:to>
      <xdr:col>9</xdr:col>
      <xdr:colOff>38100</xdr:colOff>
      <xdr:row>38</xdr:row>
      <xdr:rowOff>142875</xdr:rowOff>
    </xdr:to>
    <xdr:sp>
      <xdr:nvSpPr>
        <xdr:cNvPr id="1" name="TextBox 1"/>
        <xdr:cNvSpPr txBox="1">
          <a:spLocks noChangeArrowheads="1"/>
        </xdr:cNvSpPr>
      </xdr:nvSpPr>
      <xdr:spPr>
        <a:xfrm>
          <a:off x="142875" y="4019550"/>
          <a:ext cx="10906125" cy="3371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Documentation : summary of surface water diversions for input to  Input accounting spreadsheet  (file  KS_input_sheet_2012.xls)--April 11, 2013 --spp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[preliminary version]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sheet,</a:t>
          </a:r>
          <a:r>
            <a:rPr lang="en-US" cap="none" sz="1100" b="0" i="0" u="none" baseline="0">
              <a:solidFill>
                <a:srgbClr val="000000"/>
              </a:solidFill>
              <a:latin typeface="Calibri"/>
              <a:ea typeface="Calibri"/>
              <a:cs typeface="Calibri"/>
            </a:rPr>
            <a:t> a copy of sheet </a:t>
          </a:r>
          <a:r>
            <a:rPr lang="en-US" cap="none" sz="1100" b="0" i="0" u="none" baseline="0">
              <a:solidFill>
                <a:srgbClr val="000000"/>
              </a:solidFill>
              <a:latin typeface="Calibri"/>
              <a:ea typeface="Calibri"/>
              <a:cs typeface="Calibri"/>
            </a:rPr>
            <a:t>sw_cbcu_for_accounting_2012 in file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RRCS_Overlap_Groups_2012_prelim.xls, summarizes surface water diversions by basin in column c; the summary is based on records 2:132 of sheet Rptd_SW_Irr_Use_2011 in the same file. Record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133,</a:t>
          </a:r>
          <a:r>
            <a:rPr lang="en-US" cap="none" sz="1100" b="0" i="0" u="none" baseline="0">
              <a:solidFill>
                <a:srgbClr val="000000"/>
              </a:solidFill>
              <a:latin typeface="Calibri"/>
              <a:ea typeface="Calibri"/>
              <a:cs typeface="Calibri"/>
            </a:rPr>
            <a:t> for Almena in Prairie Dog Basin, is summarized separately in the above table under Canal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pumping and return flow fraction for 2012: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reported use in 2012 was 3172 af, </a:t>
          </a:r>
          <a:r>
            <a:rPr lang="en-US" cap="none" sz="1100" b="0" i="0" u="none" baseline="0">
              <a:solidFill>
                <a:srgbClr val="000000"/>
              </a:solidFill>
              <a:latin typeface="Calibri"/>
              <a:ea typeface="Calibri"/>
              <a:cs typeface="Calibri"/>
            </a:rPr>
            <a:t>referenced in Sheet Almena_Rptd_Use_2012, reported by Bureau of Reclamation.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Almena return flow fraction is 0.49314964</a:t>
          </a:r>
          <a:r>
            <a:rPr lang="en-US" cap="none" sz="1100" b="0" i="0" u="none" baseline="0">
              <a:solidFill>
                <a:srgbClr val="000000"/>
              </a:solidFill>
              <a:latin typeface="Calibri"/>
              <a:ea typeface="Calibri"/>
              <a:cs typeface="Calibri"/>
            </a:rPr>
            <a:t>, calculated in the accounting worksheet for 2012; see cell </a:t>
          </a:r>
          <a:r>
            <a:rPr lang="en-US" cap="none" sz="1100" b="1" i="0" u="none" baseline="0">
              <a:solidFill>
                <a:srgbClr val="000000"/>
              </a:solidFill>
              <a:latin typeface="Calibri"/>
              <a:ea typeface="Calibri"/>
              <a:cs typeface="Calibri"/>
            </a:rPr>
            <a:t>k370</a:t>
          </a:r>
          <a:r>
            <a:rPr lang="en-US" cap="none" sz="1100" b="0" i="0" u="none" baseline="0">
              <a:solidFill>
                <a:srgbClr val="000000"/>
              </a:solidFill>
              <a:latin typeface="Calibri"/>
              <a:ea typeface="Calibri"/>
              <a:cs typeface="Calibri"/>
            </a:rPr>
            <a:t> of sheet Attachment 7, file </a:t>
          </a:r>
          <a:r>
            <a:rPr lang="en-US" cap="none" sz="1100" b="0" i="0" u="none" baseline="0">
              <a:solidFill>
                <a:srgbClr val="000000"/>
              </a:solidFill>
              <a:latin typeface="Calibri"/>
              <a:ea typeface="Calibri"/>
              <a:cs typeface="Calibri"/>
            </a:rPr>
            <a:t>RRCA Accounting_1995-2012.xls</a:t>
          </a:r>
          <a:r>
            <a:rPr lang="en-US" cap="none" sz="1100" b="0" i="0" u="none" baseline="0">
              <a:solidFill>
                <a:srgbClr val="000000"/>
              </a:solidFill>
              <a:latin typeface="Calibri"/>
              <a:ea typeface="Calibri"/>
              <a:cs typeface="Calibri"/>
            </a:rPr>
            <a:t>. Almena data for </a:t>
          </a:r>
          <a:r>
            <a:rPr lang="en-US" cap="none" sz="1100" b="0" i="0" u="none" baseline="0">
              <a:solidFill>
                <a:srgbClr val="000000"/>
              </a:solidFill>
              <a:latin typeface="Calibri"/>
              <a:ea typeface="Calibri"/>
              <a:cs typeface="Calibri"/>
            </a:rPr>
            <a:t>Attachment7 was based on USBR file Tab2-12-13.xls (rec. 224)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irrigation and M&amp;I, the table shows reported pumping, recharge and net pumping in each basin; copy reported pumping (col. b) to accounting input sheet cell as listed in column F.</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RCA_GM\KSData\For2008\final\Copy%20of%20RRCS_Overlap_Groups_2008_final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RCA_GM\KSData\For2009\final\RRCS_Overlap_Groups_2009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RCA\EC\For2008\KS\RRCA%20Accounting%20For%202008%20with%20NE%205yr%20corrections_and_BOR_HC_evap_correction_s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RCA%20Accounting_1995_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refs"/>
      <sheetName val="almena_pds"/>
      <sheetName val="Net_Ac_Auth_Irr"/>
      <sheetName val="rech"/>
      <sheetName val="Rptd_GW_Irr_Use_2008"/>
      <sheetName val="Rptd_SW_Irr_Use_2008"/>
      <sheetName val="Almena_Rptd_Use_2008"/>
      <sheetName val="Non_Irr_Use_By_Gp_2008"/>
      <sheetName val="Non_Irr_Use_2008_ge_50af"/>
      <sheetName val="Non_Irr_Use_2008"/>
      <sheetName val="ne_wells_ks_use_2005-2008"/>
      <sheetName val="Non_Irr_Use_2008_LT_50af"/>
      <sheetName val="Authacres2008_gw.csv"/>
      <sheetName val="Authacres2008_sw.csv"/>
      <sheetName val="Pumprech2008.csv"/>
      <sheetName val="2008mi.csv"/>
      <sheetName val="Swrech2008.csv"/>
      <sheetName val="Rptd_SW_Irr_Use_2008_for_Acctg"/>
      <sheetName val="Rptd_SW_Use_by_basin_2008"/>
      <sheetName val="excluded_Net_Ac_Auth_Irr"/>
      <sheetName val="metered"/>
      <sheetName val="Rptd_GW_Irr_Use_2008_problems"/>
      <sheetName val="Coords_Non_Irr_Use_2008"/>
      <sheetName val="Coords_SW_Irr_Use_2008"/>
      <sheetName val="Coords_GW_Irr_Use_2008"/>
      <sheetName val="Rptd_GW_Irr_Use_2008_error_chk"/>
    </sheetNames>
    <sheetDataSet>
      <sheetData sheetId="4">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row r="19">
          <cell r="A19" t="str">
            <v>CN</v>
          </cell>
          <cell r="B19" t="str">
            <v>Cheyenne</v>
          </cell>
          <cell r="C19">
            <v>0.009593452545746173</v>
          </cell>
          <cell r="D19">
            <v>0.0031829166139022307</v>
          </cell>
          <cell r="E19">
            <v>0.12287919138336677</v>
          </cell>
          <cell r="F19">
            <v>0.7952222499714737</v>
          </cell>
          <cell r="G19">
            <v>0.011391061815924601</v>
          </cell>
          <cell r="H19">
            <v>0.0426379366024177</v>
          </cell>
          <cell r="I19">
            <v>0</v>
          </cell>
          <cell r="J19">
            <v>0.0024733235472027596</v>
          </cell>
          <cell r="K19">
            <v>0.0126198675199662</v>
          </cell>
          <cell r="L19">
            <v>0.13044577138300908</v>
          </cell>
        </row>
        <row r="20">
          <cell r="A20" t="str">
            <v>DC</v>
          </cell>
          <cell r="B20" t="str">
            <v>Decatur</v>
          </cell>
          <cell r="C20">
            <v>0.14616324461846109</v>
          </cell>
          <cell r="D20">
            <v>0.020598516830650407</v>
          </cell>
          <cell r="E20">
            <v>0.12029763357499512</v>
          </cell>
          <cell r="F20">
            <v>0.5895848923439849</v>
          </cell>
          <cell r="G20">
            <v>0.027702136704457536</v>
          </cell>
          <cell r="H20">
            <v>0.04305959739142516</v>
          </cell>
          <cell r="I20">
            <v>0</v>
          </cell>
          <cell r="J20">
            <v>0.019265132052386585</v>
          </cell>
          <cell r="K20">
            <v>0.033328846483639096</v>
          </cell>
          <cell r="L20">
            <v>0.15553823538940093</v>
          </cell>
        </row>
        <row r="21">
          <cell r="A21" t="str">
            <v>GH</v>
          </cell>
          <cell r="B21" t="str">
            <v>Graham</v>
          </cell>
          <cell r="C21">
            <v>0.0009676996286022922</v>
          </cell>
          <cell r="D21">
            <v>0</v>
          </cell>
          <cell r="E21">
            <v>0.2854370773935094</v>
          </cell>
          <cell r="F21">
            <v>0.6399210409630761</v>
          </cell>
          <cell r="G21">
            <v>0</v>
          </cell>
          <cell r="H21">
            <v>0.03690159612792514</v>
          </cell>
          <cell r="I21">
            <v>0</v>
          </cell>
          <cell r="J21">
            <v>0</v>
          </cell>
          <cell r="K21">
            <v>0.0367725858868871</v>
          </cell>
          <cell r="L21">
            <v>0.13691305642937926</v>
          </cell>
        </row>
        <row r="22">
          <cell r="A22" t="str">
            <v>GO</v>
          </cell>
          <cell r="B22" t="str">
            <v>Gove</v>
          </cell>
          <cell r="C22">
            <v>0.03843178686775728</v>
          </cell>
          <cell r="D22">
            <v>0</v>
          </cell>
          <cell r="E22">
            <v>0.04275305913902434</v>
          </cell>
          <cell r="F22">
            <v>0.8311980374775567</v>
          </cell>
          <cell r="G22">
            <v>0.0022614794004474025</v>
          </cell>
          <cell r="H22">
            <v>0.06802006898061576</v>
          </cell>
          <cell r="I22">
            <v>0</v>
          </cell>
          <cell r="J22">
            <v>0</v>
          </cell>
          <cell r="K22">
            <v>0.0173355681345986</v>
          </cell>
          <cell r="L22">
            <v>0.1327911946383772</v>
          </cell>
        </row>
        <row r="23">
          <cell r="A23" t="str">
            <v>JW</v>
          </cell>
          <cell r="B23" t="str">
            <v>Jewell</v>
          </cell>
          <cell r="C23">
            <v>0.10125934698041034</v>
          </cell>
          <cell r="D23">
            <v>0</v>
          </cell>
          <cell r="E23">
            <v>0.6275687335901302</v>
          </cell>
          <cell r="F23">
            <v>0.2711719194294595</v>
          </cell>
          <cell r="G23">
            <v>0</v>
          </cell>
          <cell r="H23">
            <v>0</v>
          </cell>
          <cell r="I23">
            <v>0</v>
          </cell>
          <cell r="J23">
            <v>0</v>
          </cell>
          <cell r="K23">
            <v>0</v>
          </cell>
          <cell r="L23">
            <v>0.1696051191359804</v>
          </cell>
        </row>
        <row r="24">
          <cell r="A24" t="str">
            <v>LG</v>
          </cell>
          <cell r="B24" t="str">
            <v>Logan</v>
          </cell>
          <cell r="C24">
            <v>0.012096892202838043</v>
          </cell>
          <cell r="D24">
            <v>0</v>
          </cell>
          <cell r="E24">
            <v>0.03830388302826747</v>
          </cell>
          <cell r="F24">
            <v>0.8943647315968096</v>
          </cell>
          <cell r="G24">
            <v>0.04685910532214975</v>
          </cell>
          <cell r="H24">
            <v>0</v>
          </cell>
          <cell r="I24">
            <v>0.002078017398568978</v>
          </cell>
          <cell r="J24">
            <v>0</v>
          </cell>
          <cell r="K24">
            <v>0.006297370451366083</v>
          </cell>
          <cell r="L24">
            <v>0.12622543177631862</v>
          </cell>
        </row>
        <row r="25">
          <cell r="A25" t="str">
            <v>NT</v>
          </cell>
          <cell r="B25" t="str">
            <v>Norton</v>
          </cell>
          <cell r="C25">
            <v>0.36684185023494004</v>
          </cell>
          <cell r="D25">
            <v>0</v>
          </cell>
          <cell r="E25">
            <v>0.026781590354434944</v>
          </cell>
          <cell r="F25">
            <v>0.4837344623642372</v>
          </cell>
          <cell r="G25">
            <v>0.008524544214479566</v>
          </cell>
          <cell r="H25">
            <v>0.054775177872019715</v>
          </cell>
          <cell r="I25">
            <v>0</v>
          </cell>
          <cell r="J25">
            <v>0.03907217671136196</v>
          </cell>
          <cell r="K25">
            <v>0.020270198248526557</v>
          </cell>
          <cell r="L25">
            <v>0.19398897876773197</v>
          </cell>
        </row>
        <row r="26">
          <cell r="A26" t="str">
            <v>PL</v>
          </cell>
          <cell r="B26" t="str">
            <v>Phillips</v>
          </cell>
          <cell r="C26">
            <v>0.2674835709995407</v>
          </cell>
          <cell r="D26">
            <v>0.011169383360550168</v>
          </cell>
          <cell r="E26">
            <v>0.06745388913457123</v>
          </cell>
          <cell r="F26">
            <v>0.47892904165022787</v>
          </cell>
          <cell r="G26">
            <v>0</v>
          </cell>
          <cell r="H26">
            <v>0.0789670598224021</v>
          </cell>
          <cell r="I26">
            <v>0.03470199128519571</v>
          </cell>
          <cell r="J26">
            <v>0</v>
          </cell>
          <cell r="K26">
            <v>0.061295063747512264</v>
          </cell>
          <cell r="L26">
            <v>0.17322601739982493</v>
          </cell>
        </row>
        <row r="27">
          <cell r="A27" t="str">
            <v>RA</v>
          </cell>
          <cell r="B27" t="str">
            <v>Rawlins</v>
          </cell>
          <cell r="C27">
            <v>0.018466025207986354</v>
          </cell>
          <cell r="D27">
            <v>0</v>
          </cell>
          <cell r="E27">
            <v>0.066712387030076</v>
          </cell>
          <cell r="F27">
            <v>0.7925857362616631</v>
          </cell>
          <cell r="G27">
            <v>0.03354957754282119</v>
          </cell>
          <cell r="H27">
            <v>0.04096046502330008</v>
          </cell>
          <cell r="I27">
            <v>0</v>
          </cell>
          <cell r="J27">
            <v>0.027029649413588396</v>
          </cell>
          <cell r="K27">
            <v>0.020696159520564996</v>
          </cell>
          <cell r="L27">
            <v>0.13198452206843286</v>
          </cell>
        </row>
        <row r="28">
          <cell r="A28" t="str">
            <v>RO</v>
          </cell>
          <cell r="B28" t="str">
            <v>Rooks</v>
          </cell>
          <cell r="C28">
            <v>0</v>
          </cell>
          <cell r="D28">
            <v>0</v>
          </cell>
          <cell r="E28">
            <v>0</v>
          </cell>
          <cell r="F28">
            <v>0</v>
          </cell>
          <cell r="G28">
            <v>1</v>
          </cell>
          <cell r="H28">
            <v>0</v>
          </cell>
          <cell r="I28">
            <v>0</v>
          </cell>
          <cell r="J28">
            <v>0</v>
          </cell>
          <cell r="K28">
            <v>0</v>
          </cell>
          <cell r="L28">
            <v>0.17</v>
          </cell>
        </row>
        <row r="29">
          <cell r="A29" t="str">
            <v>RP</v>
          </cell>
          <cell r="B29" t="str">
            <v>Republic</v>
          </cell>
          <cell r="C29">
            <v>0.260822478891498</v>
          </cell>
          <cell r="D29">
            <v>0</v>
          </cell>
          <cell r="E29">
            <v>0</v>
          </cell>
          <cell r="F29">
            <v>0.739177521108502</v>
          </cell>
          <cell r="G29">
            <v>0</v>
          </cell>
          <cell r="H29">
            <v>0</v>
          </cell>
          <cell r="I29">
            <v>0</v>
          </cell>
          <cell r="J29">
            <v>0</v>
          </cell>
          <cell r="K29">
            <v>0</v>
          </cell>
          <cell r="L29">
            <v>0.16694804620046963</v>
          </cell>
        </row>
        <row r="30">
          <cell r="A30" t="str">
            <v>SD</v>
          </cell>
          <cell r="B30" t="str">
            <v>Sheridan</v>
          </cell>
          <cell r="C30">
            <v>0.00887584105325119</v>
          </cell>
          <cell r="D30">
            <v>0.0009463928848853305</v>
          </cell>
          <cell r="E30">
            <v>0.11704253684856541</v>
          </cell>
          <cell r="F30">
            <v>0.7895278058087415</v>
          </cell>
          <cell r="G30">
            <v>0.0009120050668295588</v>
          </cell>
          <cell r="H30">
            <v>0.061722464057901084</v>
          </cell>
          <cell r="I30">
            <v>0.0034149970066961097</v>
          </cell>
          <cell r="J30">
            <v>0</v>
          </cell>
          <cell r="K30">
            <v>0.01755795727312975</v>
          </cell>
          <cell r="L30">
            <v>0.13023789136033187</v>
          </cell>
        </row>
        <row r="31">
          <cell r="A31" t="str">
            <v>SH</v>
          </cell>
          <cell r="B31" t="str">
            <v>Sherman</v>
          </cell>
          <cell r="C31">
            <v>0.009512358962905658</v>
          </cell>
          <cell r="D31">
            <v>0.005837890409755398</v>
          </cell>
          <cell r="E31">
            <v>0.07977980427225549</v>
          </cell>
          <cell r="F31">
            <v>0.8709996667915889</v>
          </cell>
          <cell r="G31">
            <v>0.002498136693969193</v>
          </cell>
          <cell r="H31">
            <v>0.020352172665838032</v>
          </cell>
          <cell r="I31">
            <v>0.0014567497817640426</v>
          </cell>
          <cell r="J31">
            <v>0.002050240433593838</v>
          </cell>
          <cell r="K31">
            <v>0.00751297998832939</v>
          </cell>
          <cell r="L31">
            <v>0.12611684119914446</v>
          </cell>
        </row>
        <row r="32">
          <cell r="A32" t="str">
            <v>TH</v>
          </cell>
          <cell r="B32" t="str">
            <v>Thomas</v>
          </cell>
          <cell r="C32">
            <v>0.0017490528818808807</v>
          </cell>
          <cell r="D32">
            <v>0.002634064526005408</v>
          </cell>
          <cell r="E32">
            <v>0.07013167824774698</v>
          </cell>
          <cell r="F32">
            <v>0.8768139801208767</v>
          </cell>
          <cell r="G32">
            <v>0.0021302580939173543</v>
          </cell>
          <cell r="H32">
            <v>0.012726094232309604</v>
          </cell>
          <cell r="I32">
            <v>0.001780215684118728</v>
          </cell>
          <cell r="J32">
            <v>0.0030045223587350394</v>
          </cell>
          <cell r="K32">
            <v>0.02903013385440928</v>
          </cell>
          <cell r="L32">
            <v>0.12430985933350443</v>
          </cell>
        </row>
        <row r="33">
          <cell r="A33" t="str">
            <v>TR</v>
          </cell>
          <cell r="B33" t="str">
            <v>Trego</v>
          </cell>
          <cell r="C33">
            <v>0.010895680564421872</v>
          </cell>
          <cell r="D33">
            <v>0</v>
          </cell>
          <cell r="E33">
            <v>0.07781025093820233</v>
          </cell>
          <cell r="F33">
            <v>0.6910804388143756</v>
          </cell>
          <cell r="G33">
            <v>0.017170050594577862</v>
          </cell>
          <cell r="H33">
            <v>0.08090762697367201</v>
          </cell>
          <cell r="I33">
            <v>0</v>
          </cell>
          <cell r="J33">
            <v>0.0342528639742553</v>
          </cell>
          <cell r="K33">
            <v>0.087883088140495</v>
          </cell>
          <cell r="L33">
            <v>0.13366958770692308</v>
          </cell>
        </row>
        <row r="34">
          <cell r="A34" t="str">
            <v>WA</v>
          </cell>
          <cell r="B34" t="str">
            <v>Wallace</v>
          </cell>
          <cell r="C34">
            <v>0.007404139604402755</v>
          </cell>
          <cell r="D34">
            <v>0</v>
          </cell>
          <cell r="E34">
            <v>0.31910134112342475</v>
          </cell>
          <cell r="F34">
            <v>0.6734945192721724</v>
          </cell>
          <cell r="G34">
            <v>0</v>
          </cell>
          <cell r="H34">
            <v>0</v>
          </cell>
          <cell r="I34">
            <v>0</v>
          </cell>
          <cell r="J34">
            <v>0</v>
          </cell>
          <cell r="K34">
            <v>0</v>
          </cell>
          <cell r="L34">
            <v>0.13728781218496375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sheetName val="refs"/>
      <sheetName val="almena_pds"/>
      <sheetName val="summary_2009"/>
      <sheetName val="metered"/>
      <sheetName val="Net_Ac_Auth_Irr"/>
      <sheetName val="rech"/>
      <sheetName val="pu_pd_dist_gt_5mi"/>
      <sheetName val="Rptd_GW_Irr_Use_2009"/>
      <sheetName val="Rptd_SW_Irr_Use_2009"/>
      <sheetName val="sw_cbcu_for_accounting_2009"/>
      <sheetName val="Almena_Rptd_Use_2009"/>
      <sheetName val="Non_Irr_Use_By_Gp_2009"/>
      <sheetName val="Non_gwIrr_Use_ge_50AF_2009"/>
      <sheetName val="Non_Irr_SW_Use_2009"/>
      <sheetName val="Non_Irr_Use_2009"/>
      <sheetName val="coords_Rptd_GW_Irr_Use_2009"/>
      <sheetName val="coords_Rptd_SW_Irr_Use_2009"/>
      <sheetName val="coords_Non_Irr_Use_2009"/>
      <sheetName val="Rptd_GW_Irr_Use_2009_outside"/>
      <sheetName val="Authacres"/>
      <sheetName val="authacres2009.out"/>
      <sheetName val="Rptd_GW_Irr_Use_2009_error_chks"/>
      <sheetName val="pumprech2009"/>
      <sheetName val="2009mi"/>
      <sheetName val="swrech2009"/>
    </sheetNames>
    <sheetDataSet>
      <sheetData sheetId="6">
        <row r="5">
          <cell r="A5">
            <v>1</v>
          </cell>
          <cell r="B5" t="str">
            <v>Gravity</v>
          </cell>
          <cell r="C5">
            <v>0.3</v>
          </cell>
        </row>
        <row r="6">
          <cell r="A6">
            <v>2</v>
          </cell>
          <cell r="B6" t="str">
            <v>Drip</v>
          </cell>
          <cell r="C6">
            <v>0</v>
          </cell>
        </row>
        <row r="7">
          <cell r="A7">
            <v>3</v>
          </cell>
          <cell r="B7" t="str">
            <v>Center Pivot w/o drops</v>
          </cell>
          <cell r="C7">
            <v>0.17</v>
          </cell>
        </row>
        <row r="8">
          <cell r="A8">
            <v>4</v>
          </cell>
          <cell r="B8" t="str">
            <v>Center Pivot w drops</v>
          </cell>
          <cell r="C8">
            <v>0.12</v>
          </cell>
        </row>
        <row r="9">
          <cell r="A9">
            <v>5</v>
          </cell>
          <cell r="B9" t="str">
            <v>Other Sprinklers</v>
          </cell>
          <cell r="C9">
            <v>0.17</v>
          </cell>
        </row>
        <row r="10">
          <cell r="A10">
            <v>6</v>
          </cell>
          <cell r="B10" t="str">
            <v>Other</v>
          </cell>
          <cell r="C10">
            <v>0.17</v>
          </cell>
        </row>
        <row r="11">
          <cell r="A11">
            <v>7</v>
          </cell>
          <cell r="B11" t="str">
            <v>Drip &amp; other</v>
          </cell>
          <cell r="C11">
            <v>0</v>
          </cell>
        </row>
        <row r="12">
          <cell r="A12">
            <v>8</v>
          </cell>
          <cell r="B12" t="str">
            <v>Other</v>
          </cell>
          <cell r="C12">
            <v>0.17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umentation"/>
      <sheetName val="Documentation_2007"/>
      <sheetName val="INPUT"/>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T1"/>
      <sheetName val="T2"/>
      <sheetName val="T3 A,B,C"/>
      <sheetName val="T4 A,B"/>
      <sheetName val="T5A"/>
      <sheetName val="T5 B,E"/>
      <sheetName val="T5 C,D"/>
      <sheetName val="Attachment6"/>
      <sheetName val="Attachment7"/>
      <sheetName val="import_GM_output"/>
      <sheetName val="GM_output"/>
      <sheetName val="CourtlandAvLove"/>
      <sheetName val="Fed_Reservoir"/>
      <sheetName val="Fed_Reservoir_v0"/>
      <sheetName val="CourtlandAvLove_2007"/>
      <sheetName val="Documentation_Input"/>
    </sheetNames>
    <sheetDataSet>
      <sheetData sheetId="2">
        <row r="148">
          <cell r="C148">
            <v>0.6</v>
          </cell>
        </row>
        <row r="149">
          <cell r="C149">
            <v>0.75</v>
          </cell>
        </row>
        <row r="150">
          <cell r="C150">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ocumentation"/>
      <sheetName val="Updates_bgn_2010"/>
      <sheetName val="TOC"/>
      <sheetName val="Update_For2009_multiyear"/>
      <sheetName val="CourtlandAbLove"/>
      <sheetName val="INPUT"/>
      <sheetName val="INPUT_refs"/>
      <sheetName val="gages"/>
      <sheetName val="FLOOD"/>
      <sheetName val="NORTH FORK"/>
      <sheetName val="ARIKAREE"/>
      <sheetName val="BUFFALO"/>
      <sheetName val="ROCK"/>
      <sheetName val="SOUTH FORK"/>
      <sheetName val="FRENCHMAN"/>
      <sheetName val="DRIFTWOOD"/>
      <sheetName val="RED WILLOW"/>
      <sheetName val="MEDICINE CREEK"/>
      <sheetName val="BEAVER"/>
      <sheetName val="SAPPA"/>
      <sheetName val="PRAIRIE DOG"/>
      <sheetName val="MAINSTEM"/>
      <sheetName val="HC_Evap_Split"/>
      <sheetName val="T1"/>
      <sheetName val="T2"/>
      <sheetName val="T3 A,B,C"/>
      <sheetName val="T4 A,B"/>
      <sheetName val="T5A"/>
      <sheetName val="T5 B,E"/>
      <sheetName val="T5 C,D"/>
      <sheetName val="T3 A,B,C_comparison"/>
      <sheetName val="Ch_T3A,B,C (CO NE)"/>
      <sheetName val="subbasin_compliance"/>
      <sheetName val="Attachment6"/>
      <sheetName val="Attachment7"/>
      <sheetName val="CourtlandAbLove_monthly"/>
      <sheetName val="Bostwick_Diversions"/>
      <sheetName val="Fed_Reservoir"/>
      <sheetName val="GM_output_CO"/>
      <sheetName val="GM_output_KS"/>
      <sheetName val="GM_output_NE"/>
      <sheetName val="GM_output_IWS"/>
      <sheetName val="impacts_2006-2010"/>
      <sheetName val="impacts_2010"/>
      <sheetName val="Documentation_For2009"/>
      <sheetName val="Update_For2009_RRCA_prelim"/>
      <sheetName val="NE_Input_Corrections_2004-2008"/>
      <sheetName val="Documentation_For2008"/>
      <sheetName val="Documentation_Input_For2008"/>
      <sheetName val="Documentation_2007"/>
    </sheetNames>
    <sheetDataSet>
      <sheetData sheetId="5">
        <row r="148">
          <cell r="A148">
            <v>0.6</v>
          </cell>
        </row>
        <row r="149">
          <cell r="A149">
            <v>0.75</v>
          </cell>
        </row>
        <row r="150">
          <cell r="A150">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B12" sqref="B12"/>
    </sheetView>
  </sheetViews>
  <sheetFormatPr defaultColWidth="9.140625" defaultRowHeight="15"/>
  <cols>
    <col min="1" max="1" width="28.140625" style="0" bestFit="1" customWidth="1"/>
    <col min="2" max="2" width="59.7109375" style="0" bestFit="1" customWidth="1"/>
  </cols>
  <sheetData>
    <row r="1" ht="15">
      <c r="A1" t="s">
        <v>258</v>
      </c>
    </row>
    <row r="3" ht="15">
      <c r="A3" t="s">
        <v>259</v>
      </c>
    </row>
    <row r="5" spans="1:2" ht="15">
      <c r="A5" t="s">
        <v>260</v>
      </c>
      <c r="B5" t="s">
        <v>261</v>
      </c>
    </row>
    <row r="7" ht="15">
      <c r="A7" t="s">
        <v>262</v>
      </c>
    </row>
    <row r="8" ht="15">
      <c r="A8" t="s">
        <v>344</v>
      </c>
    </row>
    <row r="9" spans="1:2" ht="15">
      <c r="A9" t="s">
        <v>256</v>
      </c>
      <c r="B9" t="s">
        <v>263</v>
      </c>
    </row>
    <row r="10" spans="1:2" ht="15">
      <c r="A10" t="s">
        <v>274</v>
      </c>
      <c r="B10" t="s">
        <v>275</v>
      </c>
    </row>
    <row r="11" spans="1:2" ht="15">
      <c r="A11" t="s">
        <v>374</v>
      </c>
      <c r="B11" t="s">
        <v>375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75"/>
  <sheetViews>
    <sheetView zoomScalePageLayoutView="0" workbookViewId="0" topLeftCell="A1">
      <pane xSplit="1" ySplit="1" topLeftCell="C205" activePane="bottomRight" state="frozen"/>
      <selection pane="topLeft" activeCell="A1" sqref="A1"/>
      <selection pane="topRight" activeCell="B1" sqref="B1"/>
      <selection pane="bottomLeft" activeCell="A2" sqref="A2"/>
      <selection pane="bottomRight" activeCell="C214" sqref="C214:C227"/>
    </sheetView>
  </sheetViews>
  <sheetFormatPr defaultColWidth="9.140625" defaultRowHeight="15"/>
  <cols>
    <col min="1" max="1" width="23.00390625" style="0" customWidth="1"/>
    <col min="2" max="2" width="92.8515625" style="0" bestFit="1" customWidth="1"/>
    <col min="3" max="3" width="11.28125" style="0" customWidth="1"/>
    <col min="4" max="4" width="64.421875" style="0" bestFit="1" customWidth="1"/>
  </cols>
  <sheetData>
    <row r="1" spans="1:4" ht="15">
      <c r="A1" s="2" t="s">
        <v>270</v>
      </c>
      <c r="C1">
        <v>2012</v>
      </c>
      <c r="D1" t="s">
        <v>335</v>
      </c>
    </row>
    <row r="3" ht="15">
      <c r="A3" s="2" t="s">
        <v>0</v>
      </c>
    </row>
    <row r="4" spans="1:2" ht="15">
      <c r="A4" s="7" t="s">
        <v>1</v>
      </c>
      <c r="B4" s="7" t="s">
        <v>2</v>
      </c>
    </row>
    <row r="5" spans="1:2" ht="15">
      <c r="A5" s="7" t="s">
        <v>3</v>
      </c>
      <c r="B5" s="7" t="s">
        <v>4</v>
      </c>
    </row>
    <row r="6" spans="1:2" ht="15">
      <c r="A6" s="7"/>
      <c r="B6" s="7" t="s">
        <v>5</v>
      </c>
    </row>
    <row r="7" spans="1:2" ht="15">
      <c r="A7" t="s">
        <v>6</v>
      </c>
      <c r="B7" t="s">
        <v>2</v>
      </c>
    </row>
    <row r="8" spans="1:2" ht="15">
      <c r="B8" t="s">
        <v>4</v>
      </c>
    </row>
    <row r="9" ht="15">
      <c r="B9" t="s">
        <v>5</v>
      </c>
    </row>
    <row r="10" spans="1:2" ht="15">
      <c r="A10" s="7" t="s">
        <v>7</v>
      </c>
      <c r="B10" s="7" t="s">
        <v>2</v>
      </c>
    </row>
    <row r="11" spans="1:2" ht="15">
      <c r="A11" s="7" t="s">
        <v>3</v>
      </c>
      <c r="B11" s="7" t="s">
        <v>4</v>
      </c>
    </row>
    <row r="12" spans="1:2" ht="15">
      <c r="A12" s="7"/>
      <c r="B12" s="7" t="s">
        <v>5</v>
      </c>
    </row>
    <row r="13" spans="1:2" ht="15">
      <c r="A13" t="s">
        <v>8</v>
      </c>
      <c r="B13" t="s">
        <v>2</v>
      </c>
    </row>
    <row r="14" spans="1:2" ht="15">
      <c r="B14" t="s">
        <v>4</v>
      </c>
    </row>
    <row r="15" ht="15">
      <c r="B15" t="s">
        <v>5</v>
      </c>
    </row>
    <row r="16" spans="1:2" ht="15">
      <c r="A16" s="7" t="s">
        <v>9</v>
      </c>
      <c r="B16" s="7" t="s">
        <v>2</v>
      </c>
    </row>
    <row r="17" spans="1:2" ht="15">
      <c r="A17" s="7" t="s">
        <v>3</v>
      </c>
      <c r="B17" s="7" t="s">
        <v>4</v>
      </c>
    </row>
    <row r="18" spans="1:2" ht="15">
      <c r="A18" s="7"/>
      <c r="B18" s="7" t="s">
        <v>5</v>
      </c>
    </row>
    <row r="19" spans="1:2" ht="15">
      <c r="A19" t="s">
        <v>10</v>
      </c>
      <c r="B19" t="s">
        <v>2</v>
      </c>
    </row>
    <row r="20" spans="1:2" ht="15">
      <c r="B20" t="s">
        <v>4</v>
      </c>
    </row>
    <row r="21" ht="15">
      <c r="B21" t="s">
        <v>5</v>
      </c>
    </row>
    <row r="22" spans="1:2" ht="15">
      <c r="A22" s="7" t="s">
        <v>11</v>
      </c>
      <c r="B22" s="7" t="s">
        <v>2</v>
      </c>
    </row>
    <row r="23" spans="1:2" ht="15">
      <c r="A23" s="7" t="s">
        <v>3</v>
      </c>
      <c r="B23" s="7" t="s">
        <v>4</v>
      </c>
    </row>
    <row r="24" spans="1:2" ht="15">
      <c r="A24" s="7"/>
      <c r="B24" s="7" t="s">
        <v>5</v>
      </c>
    </row>
    <row r="25" spans="1:2" ht="15">
      <c r="A25" t="s">
        <v>12</v>
      </c>
      <c r="B25" t="s">
        <v>2</v>
      </c>
    </row>
    <row r="26" spans="1:2" ht="15">
      <c r="B26" t="s">
        <v>4</v>
      </c>
    </row>
    <row r="27" ht="15">
      <c r="B27" t="s">
        <v>5</v>
      </c>
    </row>
    <row r="28" spans="1:2" ht="15">
      <c r="A28" s="7" t="s">
        <v>13</v>
      </c>
      <c r="B28" s="7" t="s">
        <v>2</v>
      </c>
    </row>
    <row r="29" spans="1:2" ht="15">
      <c r="A29" s="7" t="s">
        <v>3</v>
      </c>
      <c r="B29" s="7" t="s">
        <v>4</v>
      </c>
    </row>
    <row r="30" spans="1:2" ht="15">
      <c r="A30" s="7"/>
      <c r="B30" s="7" t="s">
        <v>5</v>
      </c>
    </row>
    <row r="31" spans="1:2" ht="15">
      <c r="A31" t="s">
        <v>14</v>
      </c>
      <c r="B31" t="s">
        <v>2</v>
      </c>
    </row>
    <row r="32" spans="1:2" ht="15">
      <c r="B32" t="s">
        <v>4</v>
      </c>
    </row>
    <row r="33" ht="15">
      <c r="B33" t="s">
        <v>5</v>
      </c>
    </row>
    <row r="34" spans="1:2" ht="15">
      <c r="A34" s="7" t="s">
        <v>15</v>
      </c>
      <c r="B34" s="7" t="s">
        <v>2</v>
      </c>
    </row>
    <row r="35" spans="1:2" ht="15">
      <c r="A35" s="7" t="s">
        <v>3</v>
      </c>
      <c r="B35" s="7" t="s">
        <v>4</v>
      </c>
    </row>
    <row r="36" spans="1:2" ht="15">
      <c r="A36" s="7"/>
      <c r="B36" s="7" t="s">
        <v>5</v>
      </c>
    </row>
    <row r="37" spans="1:2" ht="15">
      <c r="A37" t="s">
        <v>16</v>
      </c>
      <c r="B37" t="s">
        <v>2</v>
      </c>
    </row>
    <row r="38" spans="1:2" ht="15">
      <c r="B38" t="s">
        <v>4</v>
      </c>
    </row>
    <row r="39" ht="15">
      <c r="B39" t="s">
        <v>5</v>
      </c>
    </row>
    <row r="40" spans="1:2" ht="15">
      <c r="A40" s="7" t="s">
        <v>17</v>
      </c>
      <c r="B40" s="7" t="s">
        <v>2</v>
      </c>
    </row>
    <row r="41" spans="1:2" ht="15">
      <c r="A41" s="7" t="s">
        <v>3</v>
      </c>
      <c r="B41" s="7" t="s">
        <v>4</v>
      </c>
    </row>
    <row r="42" spans="1:2" ht="15">
      <c r="A42" s="7"/>
      <c r="B42" s="7" t="s">
        <v>18</v>
      </c>
    </row>
    <row r="43" spans="1:2" ht="15">
      <c r="A43" s="7"/>
      <c r="B43" s="7" t="s">
        <v>19</v>
      </c>
    </row>
    <row r="45" ht="15">
      <c r="A45" s="2" t="s">
        <v>20</v>
      </c>
    </row>
    <row r="46" spans="1:2" ht="15">
      <c r="A46" s="7" t="s">
        <v>1</v>
      </c>
      <c r="B46" s="7" t="s">
        <v>21</v>
      </c>
    </row>
    <row r="47" spans="1:2" ht="15">
      <c r="A47" t="s">
        <v>6</v>
      </c>
      <c r="B47" t="s">
        <v>21</v>
      </c>
    </row>
    <row r="48" spans="1:2" ht="15">
      <c r="A48" s="7" t="s">
        <v>7</v>
      </c>
      <c r="B48" s="7" t="s">
        <v>21</v>
      </c>
    </row>
    <row r="49" spans="1:2" ht="15">
      <c r="A49" t="s">
        <v>8</v>
      </c>
      <c r="B49" t="s">
        <v>21</v>
      </c>
    </row>
    <row r="50" spans="1:2" ht="15">
      <c r="A50" s="7" t="s">
        <v>9</v>
      </c>
      <c r="B50" s="7" t="s">
        <v>21</v>
      </c>
    </row>
    <row r="51" spans="1:2" ht="15">
      <c r="A51" t="s">
        <v>10</v>
      </c>
      <c r="B51" t="s">
        <v>21</v>
      </c>
    </row>
    <row r="52" spans="1:2" ht="15">
      <c r="A52" s="7" t="s">
        <v>11</v>
      </c>
      <c r="B52" s="7" t="s">
        <v>21</v>
      </c>
    </row>
    <row r="53" spans="1:2" ht="15">
      <c r="A53" t="s">
        <v>12</v>
      </c>
      <c r="B53" t="s">
        <v>21</v>
      </c>
    </row>
    <row r="54" spans="1:2" ht="15">
      <c r="A54" s="7" t="s">
        <v>13</v>
      </c>
      <c r="B54" s="7" t="s">
        <v>21</v>
      </c>
    </row>
    <row r="55" spans="1:2" ht="15">
      <c r="A55" t="s">
        <v>14</v>
      </c>
      <c r="B55" t="s">
        <v>21</v>
      </c>
    </row>
    <row r="56" spans="1:2" ht="15">
      <c r="A56" s="7" t="s">
        <v>15</v>
      </c>
      <c r="B56" s="7" t="s">
        <v>21</v>
      </c>
    </row>
    <row r="57" spans="1:2" ht="15">
      <c r="A57" t="s">
        <v>16</v>
      </c>
      <c r="B57" t="s">
        <v>21</v>
      </c>
    </row>
    <row r="58" spans="1:2" ht="15">
      <c r="A58" s="7" t="s">
        <v>17</v>
      </c>
      <c r="B58" s="7" t="s">
        <v>22</v>
      </c>
    </row>
    <row r="59" spans="1:2" ht="15">
      <c r="A59" s="7"/>
      <c r="B59" s="7" t="s">
        <v>23</v>
      </c>
    </row>
    <row r="60" ht="15">
      <c r="B60" t="s">
        <v>24</v>
      </c>
    </row>
    <row r="61" spans="1:2" ht="15">
      <c r="A61" s="2" t="s">
        <v>25</v>
      </c>
    </row>
    <row r="62" spans="1:2" ht="15">
      <c r="A62" s="7" t="s">
        <v>1</v>
      </c>
      <c r="B62" s="7" t="s">
        <v>26</v>
      </c>
    </row>
    <row r="63" spans="1:2" ht="15">
      <c r="A63" s="7"/>
      <c r="B63" s="7" t="s">
        <v>27</v>
      </c>
    </row>
    <row r="64" spans="1:2" ht="15">
      <c r="A64" s="7"/>
      <c r="B64" s="7" t="s">
        <v>28</v>
      </c>
    </row>
    <row r="65" spans="1:2" ht="15">
      <c r="A65" t="s">
        <v>6</v>
      </c>
      <c r="B65" t="s">
        <v>26</v>
      </c>
    </row>
    <row r="66" ht="15">
      <c r="B66" t="s">
        <v>27</v>
      </c>
    </row>
    <row r="67" spans="1:2" ht="15">
      <c r="B67" t="s">
        <v>28</v>
      </c>
    </row>
    <row r="68" spans="1:3" ht="15">
      <c r="B68" t="s">
        <v>29</v>
      </c>
      <c r="C68" s="5">
        <v>0</v>
      </c>
    </row>
    <row r="69" spans="2:3" ht="15">
      <c r="B69" t="s">
        <v>30</v>
      </c>
      <c r="C69" s="5">
        <v>0</v>
      </c>
    </row>
    <row r="70" spans="1:3" ht="15">
      <c r="B70" t="s">
        <v>31</v>
      </c>
      <c r="C70" s="5">
        <v>0</v>
      </c>
    </row>
    <row r="71" ht="15">
      <c r="B71" t="s">
        <v>32</v>
      </c>
    </row>
    <row r="72" spans="1:2" ht="15">
      <c r="B72" t="s">
        <v>33</v>
      </c>
    </row>
    <row r="73" spans="1:2" ht="15">
      <c r="B73" t="s">
        <v>34</v>
      </c>
    </row>
    <row r="74" spans="1:2" ht="15">
      <c r="A74" s="7" t="s">
        <v>7</v>
      </c>
      <c r="B74" s="7" t="s">
        <v>26</v>
      </c>
    </row>
    <row r="75" spans="1:2" ht="15">
      <c r="A75" s="7"/>
      <c r="B75" s="7" t="s">
        <v>27</v>
      </c>
    </row>
    <row r="76" spans="1:2" ht="15">
      <c r="A76" s="7"/>
      <c r="B76" s="7" t="s">
        <v>28</v>
      </c>
    </row>
    <row r="77" spans="1:2" ht="15">
      <c r="A77" s="7"/>
      <c r="B77" s="7" t="s">
        <v>32</v>
      </c>
    </row>
    <row r="78" spans="1:2" ht="15">
      <c r="A78" s="7" t="s">
        <v>3</v>
      </c>
      <c r="B78" s="7" t="s">
        <v>33</v>
      </c>
    </row>
    <row r="79" spans="1:2" ht="15">
      <c r="A79" s="7" t="s">
        <v>3</v>
      </c>
      <c r="B79" s="7" t="s">
        <v>34</v>
      </c>
    </row>
    <row r="80" spans="1:2" ht="15">
      <c r="A80" t="s">
        <v>8</v>
      </c>
      <c r="B80" t="s">
        <v>32</v>
      </c>
    </row>
    <row r="81" ht="15">
      <c r="B81" t="s">
        <v>33</v>
      </c>
    </row>
    <row r="82" spans="1:2" ht="15">
      <c r="B82" t="s">
        <v>34</v>
      </c>
    </row>
    <row r="83" spans="1:2" ht="15">
      <c r="A83" s="7" t="s">
        <v>9</v>
      </c>
      <c r="B83" s="7" t="s">
        <v>26</v>
      </c>
    </row>
    <row r="84" spans="1:2" ht="15">
      <c r="A84" s="7"/>
      <c r="B84" s="7" t="s">
        <v>27</v>
      </c>
    </row>
    <row r="85" spans="1:2" ht="15">
      <c r="A85" s="7" t="s">
        <v>3</v>
      </c>
      <c r="B85" s="7" t="s">
        <v>28</v>
      </c>
    </row>
    <row r="86" spans="1:3" ht="15">
      <c r="A86" s="7"/>
      <c r="B86" s="7" t="s">
        <v>29</v>
      </c>
      <c r="C86" s="5">
        <v>0</v>
      </c>
    </row>
    <row r="87" spans="1:3" ht="15">
      <c r="A87" s="7" t="s">
        <v>3</v>
      </c>
      <c r="B87" s="7" t="s">
        <v>30</v>
      </c>
      <c r="C87" s="5">
        <v>0</v>
      </c>
    </row>
    <row r="88" spans="1:3" ht="15">
      <c r="A88" s="7" t="s">
        <v>3</v>
      </c>
      <c r="B88" s="7" t="s">
        <v>31</v>
      </c>
      <c r="C88" s="5">
        <v>0</v>
      </c>
    </row>
    <row r="89" spans="1:2" ht="15">
      <c r="A89" s="7"/>
      <c r="B89" s="7" t="s">
        <v>32</v>
      </c>
    </row>
    <row r="90" spans="1:2" ht="15">
      <c r="A90" s="7" t="s">
        <v>3</v>
      </c>
      <c r="B90" s="7" t="s">
        <v>33</v>
      </c>
    </row>
    <row r="91" spans="1:2" ht="15">
      <c r="A91" s="7"/>
      <c r="B91" s="7" t="s">
        <v>34</v>
      </c>
    </row>
    <row r="92" spans="1:2" ht="15">
      <c r="A92" t="s">
        <v>10</v>
      </c>
      <c r="B92" t="s">
        <v>32</v>
      </c>
    </row>
    <row r="93" ht="15">
      <c r="B93" t="s">
        <v>33</v>
      </c>
    </row>
    <row r="94" spans="1:2" ht="15">
      <c r="B94" t="s">
        <v>34</v>
      </c>
    </row>
    <row r="95" spans="1:3" ht="15">
      <c r="A95" s="7" t="s">
        <v>11</v>
      </c>
      <c r="B95" s="7" t="s">
        <v>29</v>
      </c>
      <c r="C95" s="5">
        <v>0</v>
      </c>
    </row>
    <row r="96" spans="1:3" ht="15">
      <c r="A96" s="7"/>
      <c r="B96" s="7" t="s">
        <v>30</v>
      </c>
      <c r="C96" s="5">
        <v>0</v>
      </c>
    </row>
    <row r="97" spans="1:3" ht="15">
      <c r="A97" s="7" t="s">
        <v>3</v>
      </c>
      <c r="B97" s="7" t="s">
        <v>31</v>
      </c>
      <c r="C97" s="5">
        <v>0</v>
      </c>
    </row>
    <row r="98" spans="1:2" ht="15">
      <c r="A98" s="7"/>
      <c r="B98" s="7" t="s">
        <v>32</v>
      </c>
    </row>
    <row r="99" spans="1:2" ht="15">
      <c r="A99" s="7" t="s">
        <v>3</v>
      </c>
      <c r="B99" s="7" t="s">
        <v>33</v>
      </c>
    </row>
    <row r="100" spans="1:2" ht="15">
      <c r="A100" s="7" t="s">
        <v>3</v>
      </c>
      <c r="B100" s="7" t="s">
        <v>34</v>
      </c>
    </row>
    <row r="101" spans="1:2" ht="15">
      <c r="A101" t="s">
        <v>12</v>
      </c>
      <c r="B101" t="s">
        <v>32</v>
      </c>
    </row>
    <row r="102" ht="15">
      <c r="B102" t="s">
        <v>33</v>
      </c>
    </row>
    <row r="103" spans="1:2" ht="15">
      <c r="B103" t="s">
        <v>34</v>
      </c>
    </row>
    <row r="104" spans="1:2" ht="15">
      <c r="A104" s="7" t="s">
        <v>13</v>
      </c>
      <c r="B104" s="7" t="s">
        <v>32</v>
      </c>
    </row>
    <row r="105" spans="1:2" ht="15">
      <c r="A105" s="7" t="s">
        <v>3</v>
      </c>
      <c r="B105" s="7" t="s">
        <v>33</v>
      </c>
    </row>
    <row r="106" spans="1:2" ht="15">
      <c r="A106" s="7" t="s">
        <v>3</v>
      </c>
      <c r="B106" s="7" t="s">
        <v>34</v>
      </c>
    </row>
    <row r="107" spans="1:2" ht="15">
      <c r="A107" s="7"/>
      <c r="B107" s="7" t="s">
        <v>35</v>
      </c>
    </row>
    <row r="108" spans="1:2" ht="15">
      <c r="A108" s="7" t="s">
        <v>3</v>
      </c>
      <c r="B108" s="7" t="s">
        <v>36</v>
      </c>
    </row>
    <row r="109" spans="1:2" ht="15">
      <c r="A109" s="7" t="s">
        <v>3</v>
      </c>
      <c r="B109" s="7" t="s">
        <v>37</v>
      </c>
    </row>
    <row r="110" spans="1:2" ht="15">
      <c r="A110" t="s">
        <v>14</v>
      </c>
      <c r="B110" t="s">
        <v>26</v>
      </c>
    </row>
    <row r="111" ht="15">
      <c r="B111" t="s">
        <v>27</v>
      </c>
    </row>
    <row r="112" spans="1:2" ht="15">
      <c r="B112" t="s">
        <v>28</v>
      </c>
    </row>
    <row r="113" spans="2:3" ht="15">
      <c r="B113" t="s">
        <v>29</v>
      </c>
      <c r="C113" s="5">
        <v>0</v>
      </c>
    </row>
    <row r="114" spans="1:4" ht="15">
      <c r="B114" t="s">
        <v>30</v>
      </c>
      <c r="C114" s="5">
        <v>11</v>
      </c>
      <c r="D114" t="s">
        <v>344</v>
      </c>
    </row>
    <row r="115" spans="1:3" ht="15">
      <c r="B115" t="s">
        <v>31</v>
      </c>
      <c r="C115" s="5">
        <v>0</v>
      </c>
    </row>
    <row r="116" ht="15">
      <c r="B116" t="s">
        <v>32</v>
      </c>
    </row>
    <row r="117" spans="1:2" ht="15">
      <c r="B117" t="s">
        <v>33</v>
      </c>
    </row>
    <row r="118" spans="1:2" ht="15">
      <c r="B118" t="s">
        <v>34</v>
      </c>
    </row>
    <row r="119" ht="15">
      <c r="B119" t="s">
        <v>35</v>
      </c>
    </row>
    <row r="120" ht="15">
      <c r="B120" t="s">
        <v>36</v>
      </c>
    </row>
    <row r="121" ht="15">
      <c r="B121" t="s">
        <v>37</v>
      </c>
    </row>
    <row r="122" spans="1:3" ht="15">
      <c r="A122" s="7" t="s">
        <v>15</v>
      </c>
      <c r="B122" s="7" t="s">
        <v>29</v>
      </c>
      <c r="C122" s="5">
        <v>0</v>
      </c>
    </row>
    <row r="123" spans="1:3" ht="15">
      <c r="A123" s="7"/>
      <c r="B123" s="7" t="s">
        <v>30</v>
      </c>
      <c r="C123" s="5">
        <v>0</v>
      </c>
    </row>
    <row r="124" spans="1:3" ht="15">
      <c r="A124" s="7" t="s">
        <v>3</v>
      </c>
      <c r="B124" s="7" t="s">
        <v>31</v>
      </c>
      <c r="C124" s="5">
        <v>0</v>
      </c>
    </row>
    <row r="125" spans="1:2" ht="15">
      <c r="A125" s="7"/>
      <c r="B125" s="7" t="s">
        <v>32</v>
      </c>
    </row>
    <row r="126" spans="1:2" ht="15">
      <c r="A126" s="7" t="s">
        <v>3</v>
      </c>
      <c r="B126" s="7" t="s">
        <v>33</v>
      </c>
    </row>
    <row r="127" spans="1:2" ht="15">
      <c r="A127" s="7" t="s">
        <v>3</v>
      </c>
      <c r="B127" s="7" t="s">
        <v>34</v>
      </c>
    </row>
    <row r="128" spans="1:2" ht="15">
      <c r="A128" s="7"/>
      <c r="B128" s="7" t="s">
        <v>35</v>
      </c>
    </row>
    <row r="129" spans="1:2" ht="15">
      <c r="A129" s="7" t="s">
        <v>3</v>
      </c>
      <c r="B129" s="7" t="s">
        <v>36</v>
      </c>
    </row>
    <row r="130" spans="1:2" ht="15">
      <c r="A130" s="7" t="s">
        <v>3</v>
      </c>
      <c r="B130" s="7" t="s">
        <v>37</v>
      </c>
    </row>
    <row r="131" spans="1:3" ht="15">
      <c r="A131" t="s">
        <v>16</v>
      </c>
      <c r="B131" t="s">
        <v>29</v>
      </c>
      <c r="C131" s="5">
        <v>0</v>
      </c>
    </row>
    <row r="132" spans="2:4" ht="15">
      <c r="B132" t="s">
        <v>30</v>
      </c>
      <c r="C132" s="3">
        <v>419</v>
      </c>
      <c r="D132" t="s">
        <v>344</v>
      </c>
    </row>
    <row r="133" spans="1:4" ht="15">
      <c r="B133" t="s">
        <v>31</v>
      </c>
      <c r="C133" s="3">
        <v>203</v>
      </c>
      <c r="D133" t="s">
        <v>344</v>
      </c>
    </row>
    <row r="134" ht="15">
      <c r="B134" t="s">
        <v>35</v>
      </c>
    </row>
    <row r="135" spans="1:2" ht="15">
      <c r="B135" t="s">
        <v>36</v>
      </c>
    </row>
    <row r="136" spans="1:2" ht="15">
      <c r="B136" t="s">
        <v>37</v>
      </c>
    </row>
    <row r="137" spans="1:3" ht="15">
      <c r="A137" s="7" t="s">
        <v>17</v>
      </c>
      <c r="B137" s="7" t="s">
        <v>29</v>
      </c>
      <c r="C137" s="5">
        <v>0</v>
      </c>
    </row>
    <row r="138" spans="1:4" ht="15">
      <c r="A138" s="7"/>
      <c r="B138" s="7" t="s">
        <v>30</v>
      </c>
      <c r="C138" s="3">
        <v>949</v>
      </c>
      <c r="D138" t="s">
        <v>271</v>
      </c>
    </row>
    <row r="139" spans="1:3" ht="15">
      <c r="A139" s="7" t="s">
        <v>3</v>
      </c>
      <c r="B139" s="7" t="s">
        <v>31</v>
      </c>
      <c r="C139" s="5">
        <v>0</v>
      </c>
    </row>
    <row r="140" spans="1:2" ht="15">
      <c r="A140" s="7"/>
      <c r="B140" s="7" t="s">
        <v>32</v>
      </c>
    </row>
    <row r="141" spans="1:2" ht="15">
      <c r="A141" s="7" t="s">
        <v>3</v>
      </c>
      <c r="B141" s="7" t="s">
        <v>33</v>
      </c>
    </row>
    <row r="142" spans="1:2" ht="15">
      <c r="A142" s="7" t="s">
        <v>3</v>
      </c>
      <c r="B142" s="7" t="s">
        <v>34</v>
      </c>
    </row>
    <row r="143" spans="1:2" ht="15">
      <c r="A143" s="7"/>
      <c r="B143" s="7" t="s">
        <v>38</v>
      </c>
    </row>
    <row r="144" spans="1:2" ht="15">
      <c r="A144" s="7" t="s">
        <v>3</v>
      </c>
      <c r="B144" s="7" t="s">
        <v>39</v>
      </c>
    </row>
    <row r="145" spans="1:2" ht="15">
      <c r="A145" s="7" t="s">
        <v>3</v>
      </c>
      <c r="B145" s="7" t="s">
        <v>40</v>
      </c>
    </row>
    <row r="147" ht="15">
      <c r="A147" s="2" t="s">
        <v>41</v>
      </c>
    </row>
    <row r="148" spans="1:3" ht="15">
      <c r="B148" t="s">
        <v>42</v>
      </c>
      <c r="C148" s="6">
        <v>0.6</v>
      </c>
    </row>
    <row r="149" spans="1:3" ht="15">
      <c r="B149" t="s">
        <v>43</v>
      </c>
      <c r="C149" s="6">
        <v>0.75</v>
      </c>
    </row>
    <row r="150" spans="1:3" ht="15">
      <c r="B150" t="s">
        <v>44</v>
      </c>
      <c r="C150" s="6">
        <v>0.5</v>
      </c>
    </row>
    <row r="152" ht="15">
      <c r="A152" s="2" t="s">
        <v>45</v>
      </c>
    </row>
    <row r="153" spans="1:3" ht="15">
      <c r="A153" s="7" t="s">
        <v>1</v>
      </c>
      <c r="B153" s="7" t="s">
        <v>46</v>
      </c>
      <c r="C153" s="4"/>
    </row>
    <row r="154" spans="1:3" ht="15">
      <c r="A154" t="s">
        <v>6</v>
      </c>
      <c r="B154" t="s">
        <v>46</v>
      </c>
      <c r="C154" s="4"/>
    </row>
    <row r="155" spans="1:4" ht="15">
      <c r="B155" t="s">
        <v>47</v>
      </c>
      <c r="C155" s="8">
        <v>24.36801725166666</v>
      </c>
      <c r="D155" t="s">
        <v>337</v>
      </c>
    </row>
    <row r="156" spans="1:3" ht="15">
      <c r="B156" t="s">
        <v>48</v>
      </c>
      <c r="C156" s="8"/>
    </row>
    <row r="157" spans="1:3" ht="15">
      <c r="A157" s="7" t="s">
        <v>7</v>
      </c>
      <c r="B157" s="7" t="s">
        <v>46</v>
      </c>
      <c r="C157" s="8"/>
    </row>
    <row r="158" spans="1:3" ht="15">
      <c r="A158" s="7"/>
      <c r="B158" s="7" t="s">
        <v>48</v>
      </c>
      <c r="C158" s="8"/>
    </row>
    <row r="159" spans="1:3" ht="15">
      <c r="A159" t="s">
        <v>8</v>
      </c>
      <c r="B159" t="s">
        <v>48</v>
      </c>
      <c r="C159" s="8"/>
    </row>
    <row r="160" spans="1:3" ht="15">
      <c r="A160" s="7" t="s">
        <v>9</v>
      </c>
      <c r="B160" s="7" t="s">
        <v>46</v>
      </c>
      <c r="C160" s="8"/>
    </row>
    <row r="161" spans="1:4" ht="15">
      <c r="A161" s="7" t="s">
        <v>3</v>
      </c>
      <c r="B161" s="7" t="s">
        <v>47</v>
      </c>
      <c r="C161" s="8">
        <v>213.22166844999995</v>
      </c>
      <c r="D161" t="s">
        <v>337</v>
      </c>
    </row>
    <row r="162" spans="1:3" ht="15">
      <c r="A162" s="7" t="s">
        <v>3</v>
      </c>
      <c r="B162" s="7" t="s">
        <v>48</v>
      </c>
      <c r="C162" s="8"/>
    </row>
    <row r="163" spans="1:3" ht="15">
      <c r="A163" t="s">
        <v>10</v>
      </c>
      <c r="B163" t="s">
        <v>48</v>
      </c>
      <c r="C163" s="8"/>
    </row>
    <row r="164" spans="1:4" ht="15">
      <c r="A164" s="7" t="s">
        <v>11</v>
      </c>
      <c r="B164" s="7" t="s">
        <v>47</v>
      </c>
      <c r="C164" s="8">
        <v>17.400857078124996</v>
      </c>
      <c r="D164" t="s">
        <v>337</v>
      </c>
    </row>
    <row r="165" spans="1:3" ht="15">
      <c r="A165" s="7" t="s">
        <v>3</v>
      </c>
      <c r="B165" s="7" t="s">
        <v>48</v>
      </c>
      <c r="C165" s="8"/>
    </row>
    <row r="166" spans="1:3" ht="15">
      <c r="A166" t="s">
        <v>12</v>
      </c>
      <c r="B166" t="s">
        <v>48</v>
      </c>
      <c r="C166" s="8"/>
    </row>
    <row r="167" spans="1:3" ht="15">
      <c r="A167" s="7" t="s">
        <v>13</v>
      </c>
      <c r="B167" s="7" t="s">
        <v>48</v>
      </c>
      <c r="C167" s="8"/>
    </row>
    <row r="168" spans="1:3" ht="15">
      <c r="A168" s="7"/>
      <c r="B168" s="7" t="s">
        <v>49</v>
      </c>
      <c r="C168" s="8"/>
    </row>
    <row r="169" spans="1:3" ht="15">
      <c r="A169" t="s">
        <v>14</v>
      </c>
      <c r="B169" t="s">
        <v>46</v>
      </c>
      <c r="C169" s="8"/>
    </row>
    <row r="170" spans="1:4" ht="15">
      <c r="B170" t="s">
        <v>47</v>
      </c>
      <c r="C170" s="8">
        <v>408.8524838184988</v>
      </c>
      <c r="D170" t="s">
        <v>337</v>
      </c>
    </row>
    <row r="171" spans="1:3" ht="15">
      <c r="B171" t="s">
        <v>48</v>
      </c>
      <c r="C171" s="8"/>
    </row>
    <row r="172" spans="2:3" ht="15">
      <c r="B172" t="s">
        <v>49</v>
      </c>
      <c r="C172" s="8"/>
    </row>
    <row r="173" spans="1:4" ht="15">
      <c r="A173" s="7" t="s">
        <v>15</v>
      </c>
      <c r="B173" s="7" t="s">
        <v>47</v>
      </c>
      <c r="C173" s="8">
        <v>439.02172938125</v>
      </c>
      <c r="D173" t="s">
        <v>337</v>
      </c>
    </row>
    <row r="174" spans="1:3" ht="15">
      <c r="A174" s="7" t="s">
        <v>3</v>
      </c>
      <c r="B174" s="7" t="s">
        <v>48</v>
      </c>
      <c r="C174" s="8"/>
    </row>
    <row r="175" spans="1:3" ht="15">
      <c r="A175" s="7"/>
      <c r="B175" s="7" t="s">
        <v>49</v>
      </c>
      <c r="C175" s="8"/>
    </row>
    <row r="176" spans="1:4" ht="15">
      <c r="A176" t="s">
        <v>16</v>
      </c>
      <c r="B176" t="s">
        <v>47</v>
      </c>
      <c r="C176" s="8">
        <v>441.8847234516665</v>
      </c>
      <c r="D176" t="s">
        <v>337</v>
      </c>
    </row>
    <row r="177" spans="1:3" ht="15">
      <c r="B177" t="s">
        <v>48</v>
      </c>
      <c r="C177" s="8"/>
    </row>
    <row r="178" spans="1:4" ht="15">
      <c r="A178" s="7" t="s">
        <v>17</v>
      </c>
      <c r="B178" s="7" t="s">
        <v>47</v>
      </c>
      <c r="C178" s="8">
        <v>149.6982389738</v>
      </c>
      <c r="D178" t="s">
        <v>337</v>
      </c>
    </row>
    <row r="179" spans="1:3" ht="15">
      <c r="A179" s="7"/>
      <c r="B179" s="7" t="s">
        <v>50</v>
      </c>
      <c r="C179" s="8"/>
    </row>
    <row r="180" spans="1:3" ht="15">
      <c r="A180" s="7" t="s">
        <v>3</v>
      </c>
      <c r="B180" s="7" t="s">
        <v>51</v>
      </c>
      <c r="C180" s="8"/>
    </row>
    <row r="181" spans="1:2" ht="15"/>
    <row r="182" spans="1:3" ht="15">
      <c r="A182" s="2" t="s">
        <v>52</v>
      </c>
      <c r="C182" s="53">
        <v>41376</v>
      </c>
    </row>
    <row r="183" spans="1:3" ht="15">
      <c r="A183" s="7" t="s">
        <v>1</v>
      </c>
      <c r="B183" s="7" t="s">
        <v>53</v>
      </c>
      <c r="C183" s="54">
        <v>14376.257851239663</v>
      </c>
    </row>
    <row r="184" spans="1:3" ht="15">
      <c r="A184" t="s">
        <v>6</v>
      </c>
      <c r="B184" t="s">
        <v>54</v>
      </c>
      <c r="C184" s="54">
        <v>493.84462809917335</v>
      </c>
    </row>
    <row r="185" spans="1:3" ht="15">
      <c r="A185" s="7" t="s">
        <v>7</v>
      </c>
      <c r="B185" s="7" t="s">
        <v>55</v>
      </c>
      <c r="C185" s="54">
        <v>1052.3900826446281</v>
      </c>
    </row>
    <row r="186" spans="1:3" ht="15">
      <c r="A186" t="s">
        <v>8</v>
      </c>
      <c r="B186" t="s">
        <v>56</v>
      </c>
      <c r="C186" s="54">
        <v>4190.082644628098</v>
      </c>
    </row>
    <row r="187" spans="1:3" ht="15">
      <c r="A187" s="7" t="s">
        <v>9</v>
      </c>
      <c r="B187" s="7" t="s">
        <v>57</v>
      </c>
      <c r="C187" s="54">
        <v>6441.00495867769</v>
      </c>
    </row>
    <row r="188" spans="1:3" ht="15">
      <c r="A188" s="3" t="s">
        <v>10</v>
      </c>
      <c r="B188" t="s">
        <v>58</v>
      </c>
      <c r="C188" s="54">
        <v>16836.51570247934</v>
      </c>
    </row>
    <row r="189" spans="1:3" ht="15">
      <c r="A189" s="7" t="s">
        <v>11</v>
      </c>
      <c r="B189" s="7" t="s">
        <v>59</v>
      </c>
      <c r="C189" s="54">
        <v>4658.856198347103</v>
      </c>
    </row>
    <row r="190" spans="1:3" ht="15">
      <c r="A190" t="s">
        <v>12</v>
      </c>
      <c r="B190" t="s">
        <v>60</v>
      </c>
      <c r="C190" s="54">
        <v>8766.922314049603</v>
      </c>
    </row>
    <row r="191" spans="1:3" ht="15">
      <c r="A191" s="7" t="s">
        <v>13</v>
      </c>
      <c r="B191" s="7" t="s">
        <v>61</v>
      </c>
      <c r="C191" s="54"/>
    </row>
    <row r="192" spans="1:3" ht="15">
      <c r="A192" t="s">
        <v>14</v>
      </c>
      <c r="B192" t="s">
        <v>62</v>
      </c>
      <c r="C192" s="54"/>
    </row>
    <row r="193" spans="1:3" ht="15">
      <c r="A193" s="7" t="s">
        <v>15</v>
      </c>
      <c r="B193" s="7" t="s">
        <v>63</v>
      </c>
      <c r="C193" s="54">
        <v>7656.039669421489</v>
      </c>
    </row>
    <row r="194" spans="1:3" ht="15">
      <c r="A194" t="s">
        <v>16</v>
      </c>
      <c r="B194" t="s">
        <v>64</v>
      </c>
      <c r="C194" s="54">
        <v>5066.042975206607</v>
      </c>
    </row>
    <row r="195" spans="1:3" ht="15">
      <c r="A195" s="7" t="s">
        <v>17</v>
      </c>
      <c r="B195" s="7" t="s">
        <v>65</v>
      </c>
      <c r="C195" s="54"/>
    </row>
    <row r="196" spans="1:3" ht="15">
      <c r="A196" s="7" t="s">
        <v>3</v>
      </c>
      <c r="B196" s="7" t="s">
        <v>66</v>
      </c>
      <c r="C196" s="54">
        <v>139460</v>
      </c>
    </row>
    <row r="198" spans="1:2" ht="15">
      <c r="A198" s="2" t="s">
        <v>67</v>
      </c>
    </row>
    <row r="199" spans="1:4" ht="15">
      <c r="A199" s="7" t="s">
        <v>1</v>
      </c>
      <c r="B199" s="7" t="s">
        <v>68</v>
      </c>
      <c r="C199">
        <v>0</v>
      </c>
      <c r="D199" s="36" t="s">
        <v>336</v>
      </c>
    </row>
    <row r="200" spans="1:4" ht="15">
      <c r="A200" t="s">
        <v>6</v>
      </c>
      <c r="B200" t="s">
        <v>69</v>
      </c>
      <c r="C200">
        <v>0</v>
      </c>
      <c r="D200" s="36" t="s">
        <v>336</v>
      </c>
    </row>
    <row r="201" spans="1:4" ht="15">
      <c r="A201" s="7" t="s">
        <v>7</v>
      </c>
      <c r="B201" s="7" t="s">
        <v>70</v>
      </c>
      <c r="C201">
        <v>0</v>
      </c>
      <c r="D201" s="36" t="s">
        <v>336</v>
      </c>
    </row>
    <row r="202" spans="1:4" ht="15">
      <c r="A202" t="s">
        <v>8</v>
      </c>
      <c r="B202" t="s">
        <v>71</v>
      </c>
      <c r="C202">
        <v>0</v>
      </c>
      <c r="D202" s="36" t="s">
        <v>336</v>
      </c>
    </row>
    <row r="203" spans="1:4" ht="15">
      <c r="A203" s="7" t="s">
        <v>9</v>
      </c>
      <c r="B203" s="7" t="s">
        <v>72</v>
      </c>
      <c r="C203">
        <v>0</v>
      </c>
      <c r="D203" s="36" t="s">
        <v>336</v>
      </c>
    </row>
    <row r="204" spans="1:4" ht="15">
      <c r="A204" t="s">
        <v>10</v>
      </c>
      <c r="B204" t="s">
        <v>73</v>
      </c>
      <c r="C204">
        <v>0</v>
      </c>
      <c r="D204" s="36" t="s">
        <v>336</v>
      </c>
    </row>
    <row r="205" spans="1:4" ht="15">
      <c r="A205" s="7" t="s">
        <v>11</v>
      </c>
      <c r="B205" s="7" t="s">
        <v>74</v>
      </c>
      <c r="C205">
        <v>0</v>
      </c>
      <c r="D205" s="36" t="s">
        <v>336</v>
      </c>
    </row>
    <row r="206" spans="1:4" ht="15">
      <c r="A206" t="s">
        <v>12</v>
      </c>
      <c r="B206" t="s">
        <v>75</v>
      </c>
      <c r="C206">
        <v>0</v>
      </c>
      <c r="D206" s="36" t="s">
        <v>336</v>
      </c>
    </row>
    <row r="207" spans="1:4" ht="15">
      <c r="A207" s="7" t="s">
        <v>13</v>
      </c>
      <c r="B207" s="7" t="s">
        <v>76</v>
      </c>
      <c r="C207">
        <v>0</v>
      </c>
      <c r="D207" s="36" t="s">
        <v>336</v>
      </c>
    </row>
    <row r="208" spans="1:4" ht="15">
      <c r="A208" t="s">
        <v>14</v>
      </c>
      <c r="B208" t="s">
        <v>77</v>
      </c>
      <c r="C208">
        <v>0</v>
      </c>
      <c r="D208" s="36" t="s">
        <v>336</v>
      </c>
    </row>
    <row r="209" spans="1:4" ht="15">
      <c r="A209" s="7" t="s">
        <v>15</v>
      </c>
      <c r="B209" s="7" t="s">
        <v>78</v>
      </c>
      <c r="C209">
        <v>0</v>
      </c>
      <c r="D209" s="36" t="s">
        <v>336</v>
      </c>
    </row>
    <row r="210" spans="1:4" ht="15">
      <c r="A210" t="s">
        <v>16</v>
      </c>
      <c r="B210" t="s">
        <v>79</v>
      </c>
      <c r="C210">
        <v>0</v>
      </c>
      <c r="D210" s="36" t="s">
        <v>336</v>
      </c>
    </row>
    <row r="211" spans="1:4" ht="15">
      <c r="A211" s="7" t="s">
        <v>17</v>
      </c>
      <c r="B211" s="7" t="s">
        <v>80</v>
      </c>
      <c r="C211">
        <v>0</v>
      </c>
      <c r="D211" s="36" t="s">
        <v>336</v>
      </c>
    </row>
    <row r="213" ht="15">
      <c r="A213" s="2" t="s">
        <v>81</v>
      </c>
    </row>
    <row r="214" spans="1:6" ht="15">
      <c r="A214" s="7" t="s">
        <v>9</v>
      </c>
      <c r="B214" s="7" t="s">
        <v>82</v>
      </c>
      <c r="C214" s="37"/>
      <c r="D214" t="s">
        <v>257</v>
      </c>
      <c r="E214">
        <v>1</v>
      </c>
      <c r="F214">
        <v>1</v>
      </c>
    </row>
    <row r="215" spans="1:6" ht="15">
      <c r="A215" s="7" t="s">
        <v>3</v>
      </c>
      <c r="B215" s="7" t="s">
        <v>83</v>
      </c>
      <c r="C215" s="37"/>
      <c r="D215" t="s">
        <v>257</v>
      </c>
      <c r="E215">
        <v>1</v>
      </c>
      <c r="F215">
        <v>3</v>
      </c>
    </row>
    <row r="216" spans="1:6" ht="15">
      <c r="A216" t="s">
        <v>10</v>
      </c>
      <c r="B216" t="s">
        <v>84</v>
      </c>
      <c r="C216" s="37"/>
      <c r="D216" t="s">
        <v>257</v>
      </c>
      <c r="E216">
        <f>1+E214</f>
        <v>2</v>
      </c>
      <c r="F216">
        <f>F214</f>
        <v>1</v>
      </c>
    </row>
    <row r="217" spans="1:6" ht="15">
      <c r="B217" t="s">
        <v>85</v>
      </c>
      <c r="C217" s="37"/>
      <c r="D217" t="s">
        <v>257</v>
      </c>
      <c r="E217">
        <f aca="true" t="shared" si="0" ref="E217:E227">1+E215</f>
        <v>2</v>
      </c>
      <c r="F217">
        <f aca="true" t="shared" si="1" ref="F217:F227">F215</f>
        <v>3</v>
      </c>
    </row>
    <row r="218" spans="1:6" ht="15">
      <c r="A218" s="7" t="s">
        <v>12</v>
      </c>
      <c r="B218" s="7" t="s">
        <v>86</v>
      </c>
      <c r="C218" s="37"/>
      <c r="D218" t="s">
        <v>257</v>
      </c>
      <c r="E218">
        <f t="shared" si="0"/>
        <v>3</v>
      </c>
      <c r="F218">
        <f t="shared" si="1"/>
        <v>1</v>
      </c>
    </row>
    <row r="219" spans="1:6" ht="15">
      <c r="A219" s="7" t="s">
        <v>3</v>
      </c>
      <c r="B219" s="7" t="s">
        <v>87</v>
      </c>
      <c r="C219" s="37"/>
      <c r="D219" t="s">
        <v>257</v>
      </c>
      <c r="E219">
        <f t="shared" si="0"/>
        <v>3</v>
      </c>
      <c r="F219">
        <f t="shared" si="1"/>
        <v>3</v>
      </c>
    </row>
    <row r="220" spans="1:6" ht="15">
      <c r="A220" t="s">
        <v>13</v>
      </c>
      <c r="B220" t="s">
        <v>88</v>
      </c>
      <c r="C220" s="37"/>
      <c r="D220" t="s">
        <v>257</v>
      </c>
      <c r="E220">
        <f t="shared" si="0"/>
        <v>4</v>
      </c>
      <c r="F220">
        <f t="shared" si="1"/>
        <v>1</v>
      </c>
    </row>
    <row r="221" spans="1:6" ht="15">
      <c r="B221" t="s">
        <v>89</v>
      </c>
      <c r="C221" s="37"/>
      <c r="D221" t="s">
        <v>257</v>
      </c>
      <c r="E221">
        <f t="shared" si="0"/>
        <v>4</v>
      </c>
      <c r="F221">
        <f t="shared" si="1"/>
        <v>3</v>
      </c>
    </row>
    <row r="222" spans="1:6" ht="15">
      <c r="A222" s="7" t="s">
        <v>16</v>
      </c>
      <c r="B222" s="7" t="s">
        <v>90</v>
      </c>
      <c r="C222" s="37"/>
      <c r="D222" t="s">
        <v>257</v>
      </c>
      <c r="E222">
        <f t="shared" si="0"/>
        <v>5</v>
      </c>
      <c r="F222">
        <f t="shared" si="1"/>
        <v>1</v>
      </c>
    </row>
    <row r="223" spans="1:6" ht="15">
      <c r="A223" s="7" t="s">
        <v>3</v>
      </c>
      <c r="B223" s="7" t="s">
        <v>91</v>
      </c>
      <c r="C223" s="37"/>
      <c r="D223" t="s">
        <v>257</v>
      </c>
      <c r="E223">
        <f t="shared" si="0"/>
        <v>5</v>
      </c>
      <c r="F223">
        <f t="shared" si="1"/>
        <v>3</v>
      </c>
    </row>
    <row r="224" spans="1:6" ht="15">
      <c r="A224" t="s">
        <v>17</v>
      </c>
      <c r="B224" t="s">
        <v>92</v>
      </c>
      <c r="C224" s="37"/>
      <c r="D224" t="s">
        <v>257</v>
      </c>
      <c r="E224">
        <f t="shared" si="0"/>
        <v>6</v>
      </c>
      <c r="F224">
        <f t="shared" si="1"/>
        <v>1</v>
      </c>
    </row>
    <row r="225" spans="1:6" ht="15">
      <c r="B225" t="s">
        <v>93</v>
      </c>
      <c r="C225" s="37"/>
      <c r="D225" t="s">
        <v>257</v>
      </c>
      <c r="E225">
        <f t="shared" si="0"/>
        <v>6</v>
      </c>
      <c r="F225">
        <f t="shared" si="1"/>
        <v>3</v>
      </c>
    </row>
    <row r="226" spans="1:6" ht="15">
      <c r="B226" t="s">
        <v>94</v>
      </c>
      <c r="C226" s="37"/>
      <c r="D226" t="s">
        <v>257</v>
      </c>
      <c r="E226">
        <f t="shared" si="0"/>
        <v>7</v>
      </c>
      <c r="F226">
        <f t="shared" si="1"/>
        <v>1</v>
      </c>
    </row>
    <row r="227" spans="1:6" ht="15">
      <c r="B227" t="s">
        <v>95</v>
      </c>
      <c r="C227" s="37"/>
      <c r="D227" t="s">
        <v>257</v>
      </c>
      <c r="E227">
        <f t="shared" si="0"/>
        <v>7</v>
      </c>
      <c r="F227">
        <f t="shared" si="1"/>
        <v>3</v>
      </c>
    </row>
    <row r="228" spans="1:4" ht="15">
      <c r="B228" t="s">
        <v>96</v>
      </c>
      <c r="C228" s="3">
        <v>-160</v>
      </c>
      <c r="D228" t="s">
        <v>272</v>
      </c>
    </row>
    <row r="230" spans="1:2" ht="15">
      <c r="A230" s="2" t="s">
        <v>97</v>
      </c>
    </row>
    <row r="231" spans="1:3" ht="15">
      <c r="A231" s="7" t="s">
        <v>1</v>
      </c>
      <c r="B231" s="7" t="s">
        <v>98</v>
      </c>
      <c r="C231">
        <v>0</v>
      </c>
    </row>
    <row r="232" spans="1:3" ht="15">
      <c r="A232" s="7" t="s">
        <v>3</v>
      </c>
      <c r="B232" s="7" t="s">
        <v>99</v>
      </c>
      <c r="C232">
        <v>0</v>
      </c>
    </row>
    <row r="233" spans="1:3" ht="15">
      <c r="A233" s="7" t="s">
        <v>3</v>
      </c>
      <c r="B233" s="7" t="s">
        <v>100</v>
      </c>
      <c r="C233">
        <v>0</v>
      </c>
    </row>
    <row r="234" spans="1:3" ht="15">
      <c r="A234" s="7" t="s">
        <v>9</v>
      </c>
      <c r="B234" s="7" t="s">
        <v>101</v>
      </c>
      <c r="C234">
        <v>24</v>
      </c>
    </row>
    <row r="235" spans="1:3" ht="15">
      <c r="A235" s="7" t="s">
        <v>10</v>
      </c>
      <c r="B235" s="7" t="s">
        <v>102</v>
      </c>
      <c r="C235">
        <v>0</v>
      </c>
    </row>
    <row r="236" spans="1:3" ht="15">
      <c r="A236" s="7" t="s">
        <v>3</v>
      </c>
      <c r="B236" s="7" t="s">
        <v>103</v>
      </c>
      <c r="C236">
        <v>0</v>
      </c>
    </row>
    <row r="237" spans="1:4" ht="15">
      <c r="A237" s="7" t="s">
        <v>3</v>
      </c>
      <c r="B237" s="7" t="s">
        <v>104</v>
      </c>
      <c r="C237">
        <v>5470</v>
      </c>
      <c r="D237" s="36" t="s">
        <v>333</v>
      </c>
    </row>
    <row r="238" spans="1:4" ht="15">
      <c r="A238" s="7" t="s">
        <v>3</v>
      </c>
      <c r="B238" s="7" t="s">
        <v>105</v>
      </c>
      <c r="C238">
        <v>0</v>
      </c>
      <c r="D238" s="36" t="s">
        <v>333</v>
      </c>
    </row>
    <row r="239" spans="1:4" ht="15">
      <c r="A239" s="7" t="s">
        <v>3</v>
      </c>
      <c r="B239" s="7" t="s">
        <v>106</v>
      </c>
      <c r="C239">
        <v>0.7659579524680074</v>
      </c>
      <c r="D239" s="36" t="s">
        <v>333</v>
      </c>
    </row>
    <row r="240" spans="1:4" ht="15">
      <c r="A240" s="7" t="s">
        <v>3</v>
      </c>
      <c r="B240" s="7" t="s">
        <v>107</v>
      </c>
      <c r="C240">
        <v>1</v>
      </c>
      <c r="D240" s="36" t="s">
        <v>333</v>
      </c>
    </row>
    <row r="241" spans="1:4" ht="15">
      <c r="A241" t="s">
        <v>11</v>
      </c>
      <c r="B241" t="s">
        <v>108</v>
      </c>
      <c r="C241">
        <v>32955</v>
      </c>
      <c r="D241" s="36" t="s">
        <v>333</v>
      </c>
    </row>
    <row r="242" spans="1:4" ht="15">
      <c r="B242" t="s">
        <v>109</v>
      </c>
      <c r="C242">
        <v>0.6321676225155515</v>
      </c>
      <c r="D242" s="36" t="s">
        <v>333</v>
      </c>
    </row>
    <row r="243" spans="1:4" ht="15">
      <c r="A243" s="7" t="s">
        <v>12</v>
      </c>
      <c r="B243" s="7" t="s">
        <v>110</v>
      </c>
      <c r="C243">
        <v>0</v>
      </c>
      <c r="D243" s="36" t="s">
        <v>333</v>
      </c>
    </row>
    <row r="244" spans="1:4" ht="15">
      <c r="A244" s="7" t="s">
        <v>3</v>
      </c>
      <c r="B244" s="7" t="s">
        <v>111</v>
      </c>
      <c r="C244">
        <v>1</v>
      </c>
      <c r="D244" s="36" t="s">
        <v>333</v>
      </c>
    </row>
    <row r="245" spans="1:4" ht="15">
      <c r="A245" t="s">
        <v>16</v>
      </c>
      <c r="B245" t="s">
        <v>112</v>
      </c>
      <c r="C245" s="3">
        <v>3171.6165</v>
      </c>
      <c r="D245" s="36" t="s">
        <v>333</v>
      </c>
    </row>
    <row r="246" spans="1:4" ht="15">
      <c r="B246" t="s">
        <v>113</v>
      </c>
      <c r="C246" s="6">
        <v>0.49314963836264564</v>
      </c>
      <c r="D246" s="36" t="s">
        <v>333</v>
      </c>
    </row>
    <row r="247" spans="1:4" ht="15">
      <c r="A247" s="7" t="s">
        <v>17</v>
      </c>
      <c r="B247" s="7" t="s">
        <v>114</v>
      </c>
      <c r="C247">
        <v>8137</v>
      </c>
      <c r="D247" s="36" t="s">
        <v>333</v>
      </c>
    </row>
    <row r="248" spans="1:4" ht="15">
      <c r="A248" s="7"/>
      <c r="B248" s="7" t="s">
        <v>115</v>
      </c>
      <c r="C248">
        <v>0.559629593216173</v>
      </c>
      <c r="D248" s="36" t="s">
        <v>333</v>
      </c>
    </row>
    <row r="249" spans="1:4" ht="15">
      <c r="A249" s="7" t="s">
        <v>3</v>
      </c>
      <c r="B249" s="7" t="s">
        <v>116</v>
      </c>
      <c r="C249">
        <v>27618</v>
      </c>
      <c r="D249" s="36" t="s">
        <v>333</v>
      </c>
    </row>
    <row r="250" spans="1:4" ht="15">
      <c r="A250" s="7"/>
      <c r="B250" s="7" t="s">
        <v>117</v>
      </c>
      <c r="C250">
        <v>0.5172252878557463</v>
      </c>
      <c r="D250" s="36" t="s">
        <v>333</v>
      </c>
    </row>
    <row r="251" spans="1:4" ht="15">
      <c r="A251" s="7" t="s">
        <v>3</v>
      </c>
      <c r="B251" s="7" t="s">
        <v>118</v>
      </c>
      <c r="C251">
        <v>1985</v>
      </c>
      <c r="D251" s="36" t="s">
        <v>333</v>
      </c>
    </row>
    <row r="252" spans="1:4" ht="15">
      <c r="A252" s="7"/>
      <c r="B252" s="7" t="s">
        <v>119</v>
      </c>
      <c r="C252">
        <v>0.5160423173803527</v>
      </c>
      <c r="D252" s="36" t="s">
        <v>333</v>
      </c>
    </row>
    <row r="253" spans="1:4" ht="15">
      <c r="A253" s="7" t="s">
        <v>3</v>
      </c>
      <c r="B253" s="7" t="s">
        <v>120</v>
      </c>
      <c r="C253">
        <v>30870</v>
      </c>
      <c r="D253" s="36" t="s">
        <v>333</v>
      </c>
    </row>
    <row r="254" spans="1:4" ht="15">
      <c r="A254" s="7"/>
      <c r="B254" s="7" t="s">
        <v>121</v>
      </c>
      <c r="C254">
        <v>0.562668221574344</v>
      </c>
      <c r="D254" s="36" t="s">
        <v>333</v>
      </c>
    </row>
    <row r="255" spans="1:4" ht="15">
      <c r="A255" s="7" t="s">
        <v>3</v>
      </c>
      <c r="B255" s="7" t="s">
        <v>122</v>
      </c>
      <c r="C255">
        <v>1648</v>
      </c>
      <c r="D255" s="36" t="s">
        <v>333</v>
      </c>
    </row>
    <row r="256" spans="1:4" ht="15">
      <c r="A256" s="7"/>
      <c r="B256" s="7" t="s">
        <v>123</v>
      </c>
      <c r="C256">
        <v>0.568054004854369</v>
      </c>
      <c r="D256" s="36" t="s">
        <v>333</v>
      </c>
    </row>
    <row r="257" spans="1:4" ht="15">
      <c r="A257" s="7" t="s">
        <v>3</v>
      </c>
      <c r="B257" s="7" t="s">
        <v>124</v>
      </c>
      <c r="C257">
        <v>9744</v>
      </c>
      <c r="D257" s="36" t="s">
        <v>333</v>
      </c>
    </row>
    <row r="258" spans="1:4" ht="15">
      <c r="A258" s="7"/>
      <c r="B258" s="7" t="s">
        <v>125</v>
      </c>
      <c r="C258">
        <v>0.5764690886699507</v>
      </c>
      <c r="D258" s="36" t="s">
        <v>333</v>
      </c>
    </row>
    <row r="259" spans="1:2" ht="15">
      <c r="A259" s="7"/>
      <c r="B259" s="7"/>
    </row>
    <row r="260" spans="1:4" ht="15">
      <c r="A260" s="7" t="s">
        <v>3</v>
      </c>
      <c r="B260" s="7" t="s">
        <v>126</v>
      </c>
      <c r="C260">
        <v>64576.84917000001</v>
      </c>
      <c r="D260" s="36" t="s">
        <v>334</v>
      </c>
    </row>
    <row r="261" spans="1:4" ht="15">
      <c r="A261" s="7"/>
      <c r="B261" s="7" t="s">
        <v>127</v>
      </c>
      <c r="C261">
        <v>885.7071209992359</v>
      </c>
      <c r="D261" t="s">
        <v>334</v>
      </c>
    </row>
    <row r="262" spans="1:4" ht="15">
      <c r="A262" s="7"/>
      <c r="B262" s="7" t="s">
        <v>128</v>
      </c>
      <c r="C262">
        <v>0.27645316742081444</v>
      </c>
      <c r="D262" s="36" t="s">
        <v>333</v>
      </c>
    </row>
    <row r="263" spans="1:4" ht="15">
      <c r="A263" s="7"/>
      <c r="B263" s="7" t="s">
        <v>129</v>
      </c>
      <c r="C263">
        <v>4543.448067675517</v>
      </c>
      <c r="D263" s="38" t="s">
        <v>266</v>
      </c>
    </row>
    <row r="264" spans="1:4" ht="15">
      <c r="A264" s="7"/>
      <c r="B264" s="7" t="s">
        <v>130</v>
      </c>
      <c r="C264">
        <v>5303.602981325247</v>
      </c>
      <c r="D264" s="38" t="s">
        <v>264</v>
      </c>
    </row>
    <row r="265" spans="1:4" ht="15">
      <c r="A265" s="7" t="s">
        <v>3</v>
      </c>
      <c r="B265" s="7" t="s">
        <v>131</v>
      </c>
      <c r="C265">
        <v>53844.09100000001</v>
      </c>
      <c r="D265" s="38" t="s">
        <v>264</v>
      </c>
    </row>
    <row r="266" spans="1:4" ht="15">
      <c r="A266" s="7"/>
      <c r="B266" s="7" t="s">
        <v>132</v>
      </c>
      <c r="C266">
        <v>26776.006638681658</v>
      </c>
      <c r="D266" s="38" t="s">
        <v>267</v>
      </c>
    </row>
    <row r="267" spans="1:4" ht="15">
      <c r="A267" s="7"/>
      <c r="B267" s="7" t="s">
        <v>133</v>
      </c>
      <c r="C267" s="1">
        <v>0.5137673451096091</v>
      </c>
      <c r="D267" s="36" t="s">
        <v>265</v>
      </c>
    </row>
    <row r="268" spans="1:4" ht="15">
      <c r="A268" s="7"/>
      <c r="B268" s="7" t="s">
        <v>134</v>
      </c>
      <c r="C268">
        <v>1270.5324289938653</v>
      </c>
      <c r="D268" s="38" t="s">
        <v>264</v>
      </c>
    </row>
    <row r="269" spans="1:4" ht="15">
      <c r="A269" s="7" t="s">
        <v>3</v>
      </c>
      <c r="B269" s="7" t="s">
        <v>135</v>
      </c>
      <c r="C269">
        <v>30341</v>
      </c>
      <c r="D269" s="38" t="s">
        <v>268</v>
      </c>
    </row>
    <row r="270" spans="1:4" ht="15">
      <c r="A270" s="7" t="s">
        <v>3</v>
      </c>
      <c r="B270" s="7" t="s">
        <v>136</v>
      </c>
      <c r="C270">
        <v>12710</v>
      </c>
      <c r="D270" s="38" t="s">
        <v>269</v>
      </c>
    </row>
    <row r="271" spans="1:4" ht="15">
      <c r="A271" s="7"/>
      <c r="B271" s="7" t="s">
        <v>137</v>
      </c>
      <c r="C271" s="1">
        <v>0.4513324014537322</v>
      </c>
      <c r="D271" s="36" t="s">
        <v>265</v>
      </c>
    </row>
    <row r="272" spans="1:2" ht="15">
      <c r="A272" s="7"/>
      <c r="B272" s="7"/>
    </row>
    <row r="273" spans="1:2" ht="15">
      <c r="A273" s="7"/>
      <c r="B273" s="7" t="s">
        <v>138</v>
      </c>
    </row>
    <row r="274" spans="1:4" ht="15">
      <c r="A274" s="7" t="s">
        <v>3</v>
      </c>
      <c r="B274" s="7" t="s">
        <v>139</v>
      </c>
      <c r="C274" s="3"/>
      <c r="D274" s="38" t="s">
        <v>273</v>
      </c>
    </row>
    <row r="275" spans="1:4" ht="15">
      <c r="A275" s="7" t="s">
        <v>3</v>
      </c>
      <c r="B275" s="7" t="s">
        <v>140</v>
      </c>
      <c r="D275" s="38" t="s">
        <v>273</v>
      </c>
    </row>
  </sheetData>
  <sheetProtection/>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K41"/>
  <sheetViews>
    <sheetView zoomScalePageLayoutView="0" workbookViewId="0" topLeftCell="A10">
      <selection activeCell="B17" sqref="B17"/>
    </sheetView>
  </sheetViews>
  <sheetFormatPr defaultColWidth="9.140625" defaultRowHeight="15"/>
  <cols>
    <col min="1" max="1" width="19.2812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5">
      <c r="A1" s="9">
        <v>2011</v>
      </c>
      <c r="B1" s="10"/>
    </row>
    <row r="2" ht="15">
      <c r="A2" s="11" t="s">
        <v>164</v>
      </c>
    </row>
    <row r="4" spans="1:11" ht="15">
      <c r="A4" s="12" t="s">
        <v>165</v>
      </c>
      <c r="B4" s="13" t="s">
        <v>166</v>
      </c>
      <c r="C4" s="13" t="s">
        <v>167</v>
      </c>
      <c r="D4" s="13" t="s">
        <v>168</v>
      </c>
      <c r="E4" s="13" t="s">
        <v>169</v>
      </c>
      <c r="F4" s="13" t="s">
        <v>170</v>
      </c>
      <c r="G4" s="13" t="s">
        <v>171</v>
      </c>
      <c r="H4" s="13" t="s">
        <v>172</v>
      </c>
      <c r="I4" s="13" t="s">
        <v>173</v>
      </c>
      <c r="J4" s="13" t="s">
        <v>174</v>
      </c>
      <c r="K4" s="14" t="s">
        <v>175</v>
      </c>
    </row>
    <row r="5" spans="1:11" ht="15">
      <c r="A5" s="15" t="s">
        <v>176</v>
      </c>
      <c r="B5" s="16" t="s">
        <v>177</v>
      </c>
      <c r="C5" s="16" t="s">
        <v>178</v>
      </c>
      <c r="D5" s="16" t="s">
        <v>179</v>
      </c>
      <c r="E5" s="16" t="s">
        <v>180</v>
      </c>
      <c r="F5" s="16" t="s">
        <v>181</v>
      </c>
      <c r="G5" s="16" t="s">
        <v>182</v>
      </c>
      <c r="H5" s="16" t="s">
        <v>183</v>
      </c>
      <c r="I5" s="17" t="s">
        <v>184</v>
      </c>
      <c r="J5" s="16" t="s">
        <v>185</v>
      </c>
      <c r="K5" s="18" t="s">
        <v>186</v>
      </c>
    </row>
    <row r="6" spans="1:11" ht="15">
      <c r="A6" s="19"/>
      <c r="B6" s="17" t="s">
        <v>187</v>
      </c>
      <c r="C6" s="17" t="s">
        <v>188</v>
      </c>
      <c r="D6" s="17" t="s">
        <v>189</v>
      </c>
      <c r="E6" s="17"/>
      <c r="F6" s="17" t="s">
        <v>182</v>
      </c>
      <c r="G6" s="17"/>
      <c r="H6" s="17" t="s">
        <v>190</v>
      </c>
      <c r="I6" s="17" t="s">
        <v>191</v>
      </c>
      <c r="J6" s="17" t="s">
        <v>192</v>
      </c>
      <c r="K6" s="20" t="s">
        <v>193</v>
      </c>
    </row>
    <row r="7" spans="1:11" ht="15">
      <c r="A7" s="19"/>
      <c r="B7" s="17"/>
      <c r="C7" s="17"/>
      <c r="D7" s="17"/>
      <c r="E7" s="17"/>
      <c r="F7" s="17" t="s">
        <v>194</v>
      </c>
      <c r="G7" s="17"/>
      <c r="H7" s="17"/>
      <c r="I7" s="17" t="s">
        <v>195</v>
      </c>
      <c r="J7" s="17" t="s">
        <v>196</v>
      </c>
      <c r="K7" s="20" t="s">
        <v>176</v>
      </c>
    </row>
    <row r="8" spans="1:11" ht="15">
      <c r="A8" s="19"/>
      <c r="B8" s="17"/>
      <c r="C8" s="17"/>
      <c r="D8" s="17"/>
      <c r="E8" s="17"/>
      <c r="F8" s="17"/>
      <c r="G8" s="17"/>
      <c r="H8" s="17"/>
      <c r="I8" s="17" t="s">
        <v>197</v>
      </c>
      <c r="J8" s="17" t="s">
        <v>198</v>
      </c>
      <c r="K8" s="20" t="s">
        <v>187</v>
      </c>
    </row>
    <row r="9" spans="1:11" ht="15">
      <c r="A9" s="19"/>
      <c r="B9" s="17"/>
      <c r="C9" s="17"/>
      <c r="D9" s="17"/>
      <c r="E9" s="17"/>
      <c r="F9" s="17"/>
      <c r="G9" s="17"/>
      <c r="H9" s="17"/>
      <c r="I9" s="17" t="s">
        <v>199</v>
      </c>
      <c r="J9" s="17" t="s">
        <v>200</v>
      </c>
      <c r="K9" s="20"/>
    </row>
    <row r="10" spans="1:11" ht="15">
      <c r="A10" s="15" t="s">
        <v>201</v>
      </c>
      <c r="B10" s="16" t="s">
        <v>202</v>
      </c>
      <c r="C10" s="16" t="s">
        <v>203</v>
      </c>
      <c r="D10" s="16" t="s">
        <v>204</v>
      </c>
      <c r="E10" s="16" t="s">
        <v>205</v>
      </c>
      <c r="F10" s="16" t="s">
        <v>206</v>
      </c>
      <c r="G10" s="16" t="s">
        <v>207</v>
      </c>
      <c r="H10" s="16" t="s">
        <v>208</v>
      </c>
      <c r="I10" s="16" t="s">
        <v>209</v>
      </c>
      <c r="J10" s="16" t="s">
        <v>210</v>
      </c>
      <c r="K10" s="21" t="s">
        <v>211</v>
      </c>
    </row>
    <row r="11" spans="1:11" ht="15">
      <c r="A11" s="19"/>
      <c r="B11" s="17" t="s">
        <v>187</v>
      </c>
      <c r="C11" s="17" t="s">
        <v>212</v>
      </c>
      <c r="D11" s="17" t="s">
        <v>213</v>
      </c>
      <c r="E11" s="17"/>
      <c r="F11" s="17" t="s">
        <v>214</v>
      </c>
      <c r="G11" s="17" t="s">
        <v>170</v>
      </c>
      <c r="H11" s="17" t="s">
        <v>171</v>
      </c>
      <c r="I11" s="17" t="s">
        <v>215</v>
      </c>
      <c r="J11" s="17" t="s">
        <v>173</v>
      </c>
      <c r="K11" s="20"/>
    </row>
    <row r="12" spans="1:11" ht="15">
      <c r="A12" s="19"/>
      <c r="B12" s="17"/>
      <c r="C12" s="17" t="s">
        <v>216</v>
      </c>
      <c r="D12" s="17" t="s">
        <v>217</v>
      </c>
      <c r="E12" s="17"/>
      <c r="F12" s="17" t="s">
        <v>218</v>
      </c>
      <c r="G12" s="17"/>
      <c r="H12" s="17"/>
      <c r="I12" s="17"/>
      <c r="J12" s="17"/>
      <c r="K12" s="20"/>
    </row>
    <row r="13" spans="1:11" ht="15">
      <c r="A13" s="19"/>
      <c r="B13" s="17"/>
      <c r="C13" s="17"/>
      <c r="D13" s="17"/>
      <c r="E13" s="17"/>
      <c r="F13" s="17" t="s">
        <v>219</v>
      </c>
      <c r="G13" s="17"/>
      <c r="H13" s="17"/>
      <c r="I13" s="17"/>
      <c r="J13" s="17"/>
      <c r="K13" s="20"/>
    </row>
    <row r="14" spans="1:11" ht="15">
      <c r="A14" s="19"/>
      <c r="B14" s="17"/>
      <c r="C14" s="17"/>
      <c r="D14" s="17"/>
      <c r="E14" s="17"/>
      <c r="F14" s="17" t="s">
        <v>220</v>
      </c>
      <c r="G14" s="17"/>
      <c r="H14" s="17"/>
      <c r="I14" s="17"/>
      <c r="J14" s="17"/>
      <c r="K14" s="20"/>
    </row>
    <row r="15" spans="1:11" ht="15">
      <c r="A15" s="19"/>
      <c r="B15" s="17"/>
      <c r="C15" s="17"/>
      <c r="D15" s="17"/>
      <c r="E15" s="17"/>
      <c r="F15" s="17" t="s">
        <v>221</v>
      </c>
      <c r="G15" s="17"/>
      <c r="H15" s="17"/>
      <c r="I15" s="17"/>
      <c r="J15" s="17"/>
      <c r="K15" s="20"/>
    </row>
    <row r="16" spans="1:11" ht="15">
      <c r="A16" s="22" t="s">
        <v>222</v>
      </c>
      <c r="B16" s="23">
        <v>100</v>
      </c>
      <c r="C16" s="23">
        <v>5</v>
      </c>
      <c r="D16" s="23">
        <v>60</v>
      </c>
      <c r="E16" s="23">
        <f>B16-D16</f>
        <v>40</v>
      </c>
      <c r="F16" s="24">
        <v>0.3</v>
      </c>
      <c r="G16" s="23">
        <f aca="true" t="shared" si="0" ref="G16:G27">D16*F16</f>
        <v>18</v>
      </c>
      <c r="H16" s="23">
        <f aca="true" t="shared" si="1" ref="H16:H27">E16+G16</f>
        <v>58</v>
      </c>
      <c r="I16" s="24">
        <v>0.82</v>
      </c>
      <c r="J16" s="23">
        <f aca="true" t="shared" si="2" ref="J16:J27">H16*I16</f>
        <v>47.559999999999995</v>
      </c>
      <c r="K16" s="24">
        <f>J16/B16</f>
        <v>0.47559999999999997</v>
      </c>
    </row>
    <row r="17" spans="1:11" ht="15">
      <c r="A17" s="25" t="s">
        <v>223</v>
      </c>
      <c r="B17" s="33">
        <v>5470</v>
      </c>
      <c r="C17" s="34"/>
      <c r="D17" s="33">
        <v>515</v>
      </c>
      <c r="E17" s="26">
        <f>B17-D17</f>
        <v>4955</v>
      </c>
      <c r="F17" s="27">
        <v>0.3</v>
      </c>
      <c r="G17" s="26">
        <f t="shared" si="0"/>
        <v>154.5</v>
      </c>
      <c r="H17" s="26">
        <f t="shared" si="1"/>
        <v>5109.5</v>
      </c>
      <c r="I17" s="27">
        <v>0.82</v>
      </c>
      <c r="J17" s="26">
        <f t="shared" si="2"/>
        <v>4189.79</v>
      </c>
      <c r="K17" s="27">
        <f aca="true" t="shared" si="3" ref="K17:K27">IF(B17&gt;0,J17/B17,1)</f>
        <v>0.7659579524680074</v>
      </c>
    </row>
    <row r="18" spans="1:11" ht="27.75" customHeight="1">
      <c r="A18" s="25" t="s">
        <v>224</v>
      </c>
      <c r="B18" s="35">
        <v>0</v>
      </c>
      <c r="C18" s="34"/>
      <c r="D18" s="35">
        <v>0</v>
      </c>
      <c r="E18" s="26">
        <f aca="true" t="shared" si="4" ref="E18:E27">B18-D18</f>
        <v>0</v>
      </c>
      <c r="F18" s="27">
        <v>0.3</v>
      </c>
      <c r="G18" s="26">
        <f t="shared" si="0"/>
        <v>0</v>
      </c>
      <c r="H18" s="26">
        <f t="shared" si="1"/>
        <v>0</v>
      </c>
      <c r="I18" s="27">
        <v>0.82</v>
      </c>
      <c r="J18" s="26">
        <f t="shared" si="2"/>
        <v>0</v>
      </c>
      <c r="K18" s="27">
        <f t="shared" si="3"/>
        <v>1</v>
      </c>
    </row>
    <row r="19" spans="1:11" ht="15">
      <c r="A19" s="25" t="s">
        <v>225</v>
      </c>
      <c r="B19" s="35">
        <v>32955</v>
      </c>
      <c r="C19" s="34"/>
      <c r="D19" s="35">
        <v>10784</v>
      </c>
      <c r="E19" s="26">
        <f t="shared" si="4"/>
        <v>22171</v>
      </c>
      <c r="F19" s="27">
        <v>0.3</v>
      </c>
      <c r="G19" s="26">
        <f t="shared" si="0"/>
        <v>3235.2</v>
      </c>
      <c r="H19" s="26">
        <f t="shared" si="1"/>
        <v>25406.2</v>
      </c>
      <c r="I19" s="27">
        <v>0.82</v>
      </c>
      <c r="J19" s="26">
        <f t="shared" si="2"/>
        <v>20833.084</v>
      </c>
      <c r="K19" s="27">
        <f t="shared" si="3"/>
        <v>0.6321676225155515</v>
      </c>
    </row>
    <row r="20" spans="1:11" ht="15">
      <c r="A20" s="25" t="s">
        <v>226</v>
      </c>
      <c r="B20" s="35">
        <v>0</v>
      </c>
      <c r="C20" s="34"/>
      <c r="D20" s="35">
        <v>0</v>
      </c>
      <c r="E20" s="26">
        <f t="shared" si="4"/>
        <v>0</v>
      </c>
      <c r="F20" s="27">
        <v>0.3</v>
      </c>
      <c r="G20" s="26">
        <f t="shared" si="0"/>
        <v>0</v>
      </c>
      <c r="H20" s="26">
        <f t="shared" si="1"/>
        <v>0</v>
      </c>
      <c r="I20" s="27">
        <v>0.82</v>
      </c>
      <c r="J20" s="26">
        <f t="shared" si="2"/>
        <v>0</v>
      </c>
      <c r="K20" s="27">
        <f t="shared" si="3"/>
        <v>1</v>
      </c>
    </row>
    <row r="21" spans="1:11" ht="15">
      <c r="A21" s="25" t="s">
        <v>227</v>
      </c>
      <c r="B21" s="35">
        <v>8137</v>
      </c>
      <c r="C21" s="34"/>
      <c r="D21" s="35">
        <v>3691</v>
      </c>
      <c r="E21" s="26">
        <f t="shared" si="4"/>
        <v>4446</v>
      </c>
      <c r="F21" s="27">
        <v>0.3</v>
      </c>
      <c r="G21" s="26">
        <f t="shared" si="0"/>
        <v>1107.3</v>
      </c>
      <c r="H21" s="26">
        <f t="shared" si="1"/>
        <v>5553.3</v>
      </c>
      <c r="I21" s="27">
        <v>0.82</v>
      </c>
      <c r="J21" s="26">
        <f t="shared" si="2"/>
        <v>4553.706</v>
      </c>
      <c r="K21" s="27">
        <f t="shared" si="3"/>
        <v>0.559629593216173</v>
      </c>
    </row>
    <row r="22" spans="1:11" ht="15">
      <c r="A22" s="25" t="s">
        <v>228</v>
      </c>
      <c r="B22" s="35">
        <v>27618</v>
      </c>
      <c r="C22" s="34"/>
      <c r="D22" s="35">
        <v>14568</v>
      </c>
      <c r="E22" s="26">
        <f t="shared" si="4"/>
        <v>13050</v>
      </c>
      <c r="F22" s="27">
        <v>0.3</v>
      </c>
      <c r="G22" s="26">
        <f t="shared" si="0"/>
        <v>4370.4</v>
      </c>
      <c r="H22" s="26">
        <f t="shared" si="1"/>
        <v>17420.4</v>
      </c>
      <c r="I22" s="27">
        <v>0.82</v>
      </c>
      <c r="J22" s="26">
        <f t="shared" si="2"/>
        <v>14284.728000000001</v>
      </c>
      <c r="K22" s="27">
        <f t="shared" si="3"/>
        <v>0.5172252878557463</v>
      </c>
    </row>
    <row r="23" spans="1:11" ht="15">
      <c r="A23" s="25" t="s">
        <v>229</v>
      </c>
      <c r="B23" s="35">
        <v>1985</v>
      </c>
      <c r="C23" s="34"/>
      <c r="D23" s="35">
        <v>1132</v>
      </c>
      <c r="E23" s="26">
        <f t="shared" si="4"/>
        <v>853</v>
      </c>
      <c r="F23" s="27">
        <v>0.35</v>
      </c>
      <c r="G23" s="26">
        <f t="shared" si="0"/>
        <v>396.2</v>
      </c>
      <c r="H23" s="26">
        <f t="shared" si="1"/>
        <v>1249.2</v>
      </c>
      <c r="I23" s="27">
        <v>0.82</v>
      </c>
      <c r="J23" s="26">
        <f t="shared" si="2"/>
        <v>1024.344</v>
      </c>
      <c r="K23" s="27">
        <f t="shared" si="3"/>
        <v>0.5160423173803527</v>
      </c>
    </row>
    <row r="24" spans="1:11" ht="15">
      <c r="A24" s="25" t="s">
        <v>230</v>
      </c>
      <c r="B24" s="35">
        <v>30870</v>
      </c>
      <c r="C24" s="34"/>
      <c r="D24" s="35">
        <v>14904</v>
      </c>
      <c r="E24" s="26">
        <f t="shared" si="4"/>
        <v>15966</v>
      </c>
      <c r="F24" s="27">
        <v>0.35</v>
      </c>
      <c r="G24" s="26">
        <f t="shared" si="0"/>
        <v>5216.4</v>
      </c>
      <c r="H24" s="26">
        <f t="shared" si="1"/>
        <v>21182.4</v>
      </c>
      <c r="I24" s="27">
        <v>0.82</v>
      </c>
      <c r="J24" s="26">
        <f t="shared" si="2"/>
        <v>17369.568</v>
      </c>
      <c r="K24" s="27">
        <f t="shared" si="3"/>
        <v>0.562668221574344</v>
      </c>
    </row>
    <row r="25" spans="1:11" ht="15">
      <c r="A25" s="25" t="s">
        <v>231</v>
      </c>
      <c r="B25" s="35">
        <v>1648</v>
      </c>
      <c r="C25" s="34"/>
      <c r="D25" s="35">
        <v>779</v>
      </c>
      <c r="E25" s="26">
        <f t="shared" si="4"/>
        <v>869</v>
      </c>
      <c r="F25" s="27">
        <v>0.35</v>
      </c>
      <c r="G25" s="26">
        <f t="shared" si="0"/>
        <v>272.65</v>
      </c>
      <c r="H25" s="26">
        <f t="shared" si="1"/>
        <v>1141.65</v>
      </c>
      <c r="I25" s="27">
        <v>0.82</v>
      </c>
      <c r="J25" s="26">
        <f t="shared" si="2"/>
        <v>936.153</v>
      </c>
      <c r="K25" s="27">
        <f t="shared" si="3"/>
        <v>0.568054004854369</v>
      </c>
    </row>
    <row r="26" spans="1:11" ht="15">
      <c r="A26" s="28" t="s">
        <v>232</v>
      </c>
      <c r="B26" s="35">
        <v>3172</v>
      </c>
      <c r="C26" s="34"/>
      <c r="D26" s="35">
        <v>1806</v>
      </c>
      <c r="E26" s="29">
        <f t="shared" si="4"/>
        <v>1366</v>
      </c>
      <c r="F26" s="30">
        <v>0.3</v>
      </c>
      <c r="G26" s="29">
        <f t="shared" si="0"/>
        <v>541.8</v>
      </c>
      <c r="H26" s="29">
        <f t="shared" si="1"/>
        <v>1907.8</v>
      </c>
      <c r="I26" s="30">
        <v>0.82</v>
      </c>
      <c r="J26" s="29">
        <f t="shared" si="2"/>
        <v>1564.396</v>
      </c>
      <c r="K26" s="30">
        <f t="shared" si="3"/>
        <v>0.49318915510718786</v>
      </c>
    </row>
    <row r="27" spans="1:11" ht="15">
      <c r="A27" s="25" t="s">
        <v>233</v>
      </c>
      <c r="B27" s="35">
        <v>9744</v>
      </c>
      <c r="C27" s="34"/>
      <c r="D27" s="35">
        <v>4194</v>
      </c>
      <c r="E27" s="26">
        <f t="shared" si="4"/>
        <v>5550</v>
      </c>
      <c r="F27" s="27">
        <v>0.31</v>
      </c>
      <c r="G27" s="26">
        <f t="shared" si="0"/>
        <v>1300.14</v>
      </c>
      <c r="H27" s="26">
        <f t="shared" si="1"/>
        <v>6850.14</v>
      </c>
      <c r="I27" s="27">
        <v>0.82</v>
      </c>
      <c r="J27" s="26">
        <f t="shared" si="2"/>
        <v>5617.1148</v>
      </c>
      <c r="K27" s="27">
        <f t="shared" si="3"/>
        <v>0.5764690886699507</v>
      </c>
    </row>
    <row r="28" spans="1:11" ht="15">
      <c r="A28" s="25" t="s">
        <v>234</v>
      </c>
      <c r="B28" s="35">
        <v>884</v>
      </c>
      <c r="C28" s="34"/>
      <c r="D28" s="35">
        <v>761</v>
      </c>
      <c r="E28" s="26">
        <f>B28-D28</f>
        <v>123</v>
      </c>
      <c r="F28" s="27">
        <v>0.23</v>
      </c>
      <c r="G28" s="26">
        <f>D28*F28</f>
        <v>175.03</v>
      </c>
      <c r="H28" s="26">
        <f>E28+G28</f>
        <v>298.03</v>
      </c>
      <c r="I28" s="27">
        <v>0.82</v>
      </c>
      <c r="J28" s="26">
        <f>H28*I28</f>
        <v>244.38459999999995</v>
      </c>
      <c r="K28" s="27">
        <f>IF(B28&gt;0,J28/B28,1)</f>
        <v>0.27645316742081444</v>
      </c>
    </row>
    <row r="29" spans="1:11" ht="39.75" customHeight="1">
      <c r="A29" s="25" t="s">
        <v>235</v>
      </c>
      <c r="B29" s="35">
        <v>26777</v>
      </c>
      <c r="C29" s="34"/>
      <c r="D29" s="35">
        <v>12987</v>
      </c>
      <c r="E29" s="26">
        <f>B29-D29</f>
        <v>13790</v>
      </c>
      <c r="F29" s="27">
        <v>0.23</v>
      </c>
      <c r="G29" s="26">
        <f>D29*F29</f>
        <v>2987.01</v>
      </c>
      <c r="H29" s="26">
        <f>E29+G29</f>
        <v>16777.010000000002</v>
      </c>
      <c r="I29" s="27">
        <v>0.82</v>
      </c>
      <c r="J29" s="26">
        <f>H29*I29</f>
        <v>13757.148200000001</v>
      </c>
      <c r="K29" s="27">
        <f>IF(B29&gt;0,J29/B29,1)</f>
        <v>0.5137673451096091</v>
      </c>
    </row>
    <row r="30" spans="1:11" ht="45.75" customHeight="1">
      <c r="A30" s="25" t="s">
        <v>236</v>
      </c>
      <c r="B30" s="35">
        <v>50078</v>
      </c>
      <c r="C30" s="34"/>
      <c r="D30" s="35">
        <v>29240</v>
      </c>
      <c r="E30" s="26">
        <f>B30-D30</f>
        <v>20838</v>
      </c>
      <c r="F30" s="27">
        <v>0.23</v>
      </c>
      <c r="G30" s="26">
        <f>D30*F30</f>
        <v>6725.200000000001</v>
      </c>
      <c r="H30" s="26">
        <f>E30+G30</f>
        <v>27563.2</v>
      </c>
      <c r="I30" s="27">
        <v>0.82</v>
      </c>
      <c r="J30" s="26">
        <f>H30*I30</f>
        <v>22601.824</v>
      </c>
      <c r="K30" s="27">
        <f>IF(B30&gt;0,J30/B30,1)</f>
        <v>0.4513324014537322</v>
      </c>
    </row>
    <row r="32" spans="1:11" ht="30">
      <c r="A32" s="31" t="s">
        <v>237</v>
      </c>
      <c r="B32" s="31"/>
      <c r="C32" s="31"/>
      <c r="D32" s="31"/>
      <c r="E32" s="31"/>
      <c r="F32" s="31"/>
      <c r="G32" s="31"/>
      <c r="H32" s="31"/>
      <c r="I32" s="31"/>
      <c r="J32" s="31"/>
      <c r="K32" s="31"/>
    </row>
    <row r="35" ht="15">
      <c r="A35" t="s">
        <v>238</v>
      </c>
    </row>
    <row r="37" spans="1:3" ht="15">
      <c r="A37" t="s">
        <v>239</v>
      </c>
      <c r="C37" t="s">
        <v>240</v>
      </c>
    </row>
    <row r="38" spans="1:3" ht="15">
      <c r="A38" t="s">
        <v>241</v>
      </c>
      <c r="C38" t="s">
        <v>242</v>
      </c>
    </row>
    <row r="39" spans="1:3" ht="15">
      <c r="A39" t="s">
        <v>243</v>
      </c>
      <c r="C39" t="s">
        <v>244</v>
      </c>
    </row>
    <row r="40" spans="1:3" ht="15">
      <c r="A40" t="s">
        <v>245</v>
      </c>
      <c r="C40" t="s">
        <v>246</v>
      </c>
    </row>
    <row r="41" spans="1:3" ht="15">
      <c r="A41" t="s">
        <v>247</v>
      </c>
      <c r="C41" t="s">
        <v>248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V47"/>
  <sheetViews>
    <sheetView zoomScalePageLayoutView="0" workbookViewId="0" topLeftCell="A1">
      <pane xSplit="1" ySplit="13" topLeftCell="E29" activePane="bottomRight" state="frozen"/>
      <selection pane="topLeft" activeCell="A1" sqref="A1"/>
      <selection pane="topRight" activeCell="B1" sqref="B1"/>
      <selection pane="bottomLeft" activeCell="A14" sqref="A14"/>
      <selection pane="bottomRight" activeCell="B37" sqref="B37"/>
    </sheetView>
  </sheetViews>
  <sheetFormatPr defaultColWidth="9.140625" defaultRowHeight="15"/>
  <cols>
    <col min="1" max="1" width="11.8515625" style="58" customWidth="1"/>
    <col min="2" max="3" width="10.28125" style="58" bestFit="1" customWidth="1"/>
    <col min="4" max="4" width="9.28125" style="58" bestFit="1" customWidth="1"/>
    <col min="5" max="5" width="10.28125" style="58" bestFit="1" customWidth="1"/>
    <col min="6" max="8" width="9.28125" style="58" bestFit="1" customWidth="1"/>
    <col min="9" max="9" width="10.28125" style="58" bestFit="1" customWidth="1"/>
    <col min="10" max="18" width="9.28125" style="58" bestFit="1" customWidth="1"/>
    <col min="19" max="19" width="10.28125" style="58" bestFit="1" customWidth="1"/>
    <col min="20" max="20" width="4.421875" style="58" customWidth="1"/>
    <col min="21" max="21" width="5.00390625" style="58" bestFit="1" customWidth="1"/>
    <col min="22" max="22" width="4.140625" style="58" bestFit="1" customWidth="1"/>
    <col min="23" max="16384" width="9.140625" style="58" customWidth="1"/>
  </cols>
  <sheetData>
    <row r="1" spans="1:19" ht="15">
      <c r="A1" s="55"/>
      <c r="B1" s="56"/>
      <c r="C1" s="56"/>
      <c r="D1" s="56"/>
      <c r="E1" s="56"/>
      <c r="F1" s="56"/>
      <c r="G1" s="56"/>
      <c r="H1" s="56"/>
      <c r="I1" s="56"/>
      <c r="J1" s="57" t="s">
        <v>276</v>
      </c>
      <c r="K1" s="56"/>
      <c r="L1" s="56"/>
      <c r="M1" s="56"/>
      <c r="N1" s="56"/>
      <c r="O1" s="56"/>
      <c r="P1" s="56"/>
      <c r="Q1" s="56" t="s">
        <v>277</v>
      </c>
      <c r="R1" s="56"/>
      <c r="S1" s="56"/>
    </row>
    <row r="2" spans="1:19" ht="14.25">
      <c r="A2" s="59"/>
      <c r="B2" s="56"/>
      <c r="C2" s="56"/>
      <c r="D2" s="56"/>
      <c r="E2" s="56"/>
      <c r="F2" s="56"/>
      <c r="G2" s="56"/>
      <c r="H2" s="56"/>
      <c r="I2" s="56"/>
      <c r="J2" s="56"/>
      <c r="K2" s="56"/>
      <c r="L2" s="56"/>
      <c r="M2" s="56"/>
      <c r="N2" s="56"/>
      <c r="O2" s="56"/>
      <c r="P2" s="56"/>
      <c r="Q2" s="56"/>
      <c r="R2" s="56"/>
      <c r="S2" s="56"/>
    </row>
    <row r="3" spans="1:19" ht="14.25">
      <c r="A3" s="60">
        <v>1</v>
      </c>
      <c r="B3" s="61">
        <v>2</v>
      </c>
      <c r="C3" s="61">
        <v>3</v>
      </c>
      <c r="D3" s="61">
        <v>4</v>
      </c>
      <c r="E3" s="61">
        <v>5</v>
      </c>
      <c r="F3" s="61">
        <v>6</v>
      </c>
      <c r="G3" s="61">
        <v>7</v>
      </c>
      <c r="H3" s="61">
        <v>8</v>
      </c>
      <c r="I3" s="61">
        <v>9</v>
      </c>
      <c r="J3" s="61">
        <v>10</v>
      </c>
      <c r="K3" s="61">
        <v>11</v>
      </c>
      <c r="L3" s="61">
        <v>12</v>
      </c>
      <c r="M3" s="61">
        <v>13</v>
      </c>
      <c r="N3" s="61">
        <v>14</v>
      </c>
      <c r="O3" s="61">
        <v>15</v>
      </c>
      <c r="P3" s="61">
        <v>16</v>
      </c>
      <c r="Q3" s="61">
        <v>17</v>
      </c>
      <c r="R3" s="61">
        <v>18</v>
      </c>
      <c r="S3" s="61">
        <v>19</v>
      </c>
    </row>
    <row r="4" spans="1:19" ht="15" thickBot="1">
      <c r="A4" s="62"/>
      <c r="B4" s="61" t="s">
        <v>278</v>
      </c>
      <c r="C4" s="61" t="s">
        <v>278</v>
      </c>
      <c r="D4" s="61" t="s">
        <v>279</v>
      </c>
      <c r="E4" s="61" t="s">
        <v>280</v>
      </c>
      <c r="F4" s="61" t="s">
        <v>281</v>
      </c>
      <c r="G4" s="61" t="s">
        <v>279</v>
      </c>
      <c r="H4" s="61" t="s">
        <v>278</v>
      </c>
      <c r="I4" s="61" t="s">
        <v>282</v>
      </c>
      <c r="J4" s="61" t="s">
        <v>283</v>
      </c>
      <c r="K4" s="61" t="s">
        <v>284</v>
      </c>
      <c r="L4" s="61" t="s">
        <v>285</v>
      </c>
      <c r="M4" s="61" t="s">
        <v>286</v>
      </c>
      <c r="N4" s="61" t="s">
        <v>287</v>
      </c>
      <c r="O4" s="61" t="s">
        <v>288</v>
      </c>
      <c r="P4" s="61" t="s">
        <v>289</v>
      </c>
      <c r="Q4" s="61" t="s">
        <v>290</v>
      </c>
      <c r="R4" s="61" t="s">
        <v>291</v>
      </c>
      <c r="S4" s="61" t="s">
        <v>292</v>
      </c>
    </row>
    <row r="5" spans="1:19" ht="15">
      <c r="A5" s="62"/>
      <c r="B5" s="62"/>
      <c r="C5" s="62"/>
      <c r="D5" s="62"/>
      <c r="E5" s="62"/>
      <c r="F5" s="62"/>
      <c r="G5" s="62"/>
      <c r="H5" s="62"/>
      <c r="I5" s="62"/>
      <c r="J5" s="62"/>
      <c r="K5" s="63"/>
      <c r="L5" s="64"/>
      <c r="M5" s="65" t="s">
        <v>293</v>
      </c>
      <c r="N5" s="66"/>
      <c r="O5" s="66"/>
      <c r="P5" s="63"/>
      <c r="Q5" s="65" t="s">
        <v>294</v>
      </c>
      <c r="R5" s="66"/>
      <c r="S5" s="67" t="s">
        <v>295</v>
      </c>
    </row>
    <row r="6" spans="1:19" ht="15.75" thickBot="1">
      <c r="A6" s="59"/>
      <c r="B6" s="59"/>
      <c r="C6" s="59"/>
      <c r="D6" s="59"/>
      <c r="E6" s="59"/>
      <c r="F6" s="59"/>
      <c r="G6" s="59"/>
      <c r="H6" s="59"/>
      <c r="I6" s="59"/>
      <c r="J6" s="59"/>
      <c r="K6" s="68"/>
      <c r="L6" s="69"/>
      <c r="M6" s="57" t="s">
        <v>296</v>
      </c>
      <c r="N6" s="56"/>
      <c r="O6" s="56"/>
      <c r="P6" s="68"/>
      <c r="Q6" s="57" t="s">
        <v>293</v>
      </c>
      <c r="R6" s="56"/>
      <c r="S6" s="70"/>
    </row>
    <row r="7" spans="1:19" ht="15">
      <c r="A7" s="59"/>
      <c r="B7" s="71"/>
      <c r="C7" s="71"/>
      <c r="D7" s="71"/>
      <c r="E7" s="71"/>
      <c r="F7" s="71"/>
      <c r="G7" s="71"/>
      <c r="H7" s="71"/>
      <c r="I7" s="71"/>
      <c r="J7" s="59"/>
      <c r="K7" s="63"/>
      <c r="L7" s="64" t="s">
        <v>297</v>
      </c>
      <c r="M7" s="65"/>
      <c r="N7" s="63" t="s">
        <v>298</v>
      </c>
      <c r="O7" s="66"/>
      <c r="P7" s="68"/>
      <c r="Q7" s="57" t="s">
        <v>299</v>
      </c>
      <c r="R7" s="56"/>
      <c r="S7" s="70" t="s">
        <v>300</v>
      </c>
    </row>
    <row r="8" spans="1:19" ht="15.75" thickBot="1">
      <c r="A8" s="59"/>
      <c r="B8" s="71"/>
      <c r="C8" s="71"/>
      <c r="D8" s="72" t="s">
        <v>301</v>
      </c>
      <c r="E8" s="71"/>
      <c r="F8" s="71"/>
      <c r="G8" s="72" t="s">
        <v>302</v>
      </c>
      <c r="H8" s="72" t="s">
        <v>303</v>
      </c>
      <c r="I8" s="71"/>
      <c r="J8" s="59"/>
      <c r="K8" s="68"/>
      <c r="L8" s="69" t="s">
        <v>304</v>
      </c>
      <c r="M8" s="57"/>
      <c r="N8" s="68" t="s">
        <v>305</v>
      </c>
      <c r="O8" s="56"/>
      <c r="P8" s="68"/>
      <c r="Q8" s="57" t="s">
        <v>306</v>
      </c>
      <c r="R8" s="56"/>
      <c r="S8" s="70" t="s">
        <v>307</v>
      </c>
    </row>
    <row r="9" spans="1:19" ht="15">
      <c r="A9" s="59"/>
      <c r="B9" s="71"/>
      <c r="C9" s="71"/>
      <c r="D9" s="72" t="s">
        <v>308</v>
      </c>
      <c r="E9" s="72" t="s">
        <v>24</v>
      </c>
      <c r="F9" s="72" t="s">
        <v>24</v>
      </c>
      <c r="G9" s="72" t="s">
        <v>308</v>
      </c>
      <c r="H9" s="72" t="s">
        <v>309</v>
      </c>
      <c r="I9" s="72" t="s">
        <v>24</v>
      </c>
      <c r="J9" s="72" t="s">
        <v>24</v>
      </c>
      <c r="K9" s="63"/>
      <c r="L9" s="64" t="s">
        <v>310</v>
      </c>
      <c r="M9" s="65"/>
      <c r="N9" s="63" t="s">
        <v>311</v>
      </c>
      <c r="O9" s="66"/>
      <c r="P9" s="63"/>
      <c r="Q9" s="64" t="s">
        <v>310</v>
      </c>
      <c r="R9" s="65"/>
      <c r="S9" s="70" t="s">
        <v>312</v>
      </c>
    </row>
    <row r="10" spans="1:19" ht="14.25">
      <c r="A10" s="59"/>
      <c r="B10" s="72"/>
      <c r="C10" s="72"/>
      <c r="D10" s="72" t="s">
        <v>313</v>
      </c>
      <c r="E10" s="72" t="s">
        <v>314</v>
      </c>
      <c r="F10" s="72" t="s">
        <v>200</v>
      </c>
      <c r="G10" s="72" t="s">
        <v>313</v>
      </c>
      <c r="H10" s="72" t="s">
        <v>315</v>
      </c>
      <c r="I10" s="72" t="s">
        <v>314</v>
      </c>
      <c r="J10" s="72" t="s">
        <v>200</v>
      </c>
      <c r="K10" s="68"/>
      <c r="L10" s="69" t="s">
        <v>176</v>
      </c>
      <c r="M10" s="56"/>
      <c r="N10" s="68" t="s">
        <v>316</v>
      </c>
      <c r="O10" s="56"/>
      <c r="P10" s="68"/>
      <c r="Q10" s="69" t="s">
        <v>176</v>
      </c>
      <c r="R10" s="56"/>
      <c r="S10" s="70" t="s">
        <v>300</v>
      </c>
    </row>
    <row r="11" spans="1:19" ht="15" thickBot="1">
      <c r="A11" s="59"/>
      <c r="B11" s="72" t="s">
        <v>317</v>
      </c>
      <c r="C11" s="72" t="s">
        <v>317</v>
      </c>
      <c r="D11" s="72" t="s">
        <v>318</v>
      </c>
      <c r="E11" s="72" t="s">
        <v>319</v>
      </c>
      <c r="F11" s="72" t="s">
        <v>320</v>
      </c>
      <c r="G11" s="72" t="s">
        <v>318</v>
      </c>
      <c r="H11" s="72" t="s">
        <v>317</v>
      </c>
      <c r="I11" s="72" t="s">
        <v>319</v>
      </c>
      <c r="J11" s="72" t="s">
        <v>320</v>
      </c>
      <c r="K11" s="68"/>
      <c r="L11" s="69" t="s">
        <v>321</v>
      </c>
      <c r="M11" s="56"/>
      <c r="N11" s="68" t="s">
        <v>322</v>
      </c>
      <c r="O11" s="56"/>
      <c r="P11" s="68"/>
      <c r="Q11" s="69" t="s">
        <v>323</v>
      </c>
      <c r="R11" s="56"/>
      <c r="S11" s="70" t="s">
        <v>324</v>
      </c>
    </row>
    <row r="12" spans="1:22" ht="14.25">
      <c r="A12" s="73" t="s">
        <v>325</v>
      </c>
      <c r="B12" s="72" t="s">
        <v>176</v>
      </c>
      <c r="C12" s="72" t="s">
        <v>176</v>
      </c>
      <c r="D12" s="72" t="s">
        <v>176</v>
      </c>
      <c r="E12" s="72" t="s">
        <v>320</v>
      </c>
      <c r="F12" s="72" t="s">
        <v>301</v>
      </c>
      <c r="G12" s="72" t="s">
        <v>176</v>
      </c>
      <c r="H12" s="72" t="s">
        <v>176</v>
      </c>
      <c r="I12" s="72" t="s">
        <v>320</v>
      </c>
      <c r="J12" s="72" t="s">
        <v>302</v>
      </c>
      <c r="K12" s="74" t="s">
        <v>301</v>
      </c>
      <c r="L12" s="75" t="s">
        <v>302</v>
      </c>
      <c r="M12" s="76"/>
      <c r="N12" s="74" t="s">
        <v>302</v>
      </c>
      <c r="O12" s="76"/>
      <c r="P12" s="74" t="s">
        <v>301</v>
      </c>
      <c r="Q12" s="75" t="s">
        <v>302</v>
      </c>
      <c r="R12" s="76"/>
      <c r="S12" s="77"/>
      <c r="U12" s="78" t="s">
        <v>326</v>
      </c>
      <c r="V12" s="78" t="s">
        <v>327</v>
      </c>
    </row>
    <row r="13" spans="1:19" ht="14.25">
      <c r="A13" s="59"/>
      <c r="B13" s="72" t="s">
        <v>328</v>
      </c>
      <c r="C13" s="72" t="s">
        <v>329</v>
      </c>
      <c r="D13" s="72" t="s">
        <v>330</v>
      </c>
      <c r="E13" s="72" t="s">
        <v>301</v>
      </c>
      <c r="F13" s="72" t="s">
        <v>330</v>
      </c>
      <c r="G13" s="72" t="s">
        <v>322</v>
      </c>
      <c r="H13" s="72" t="s">
        <v>331</v>
      </c>
      <c r="I13" s="72" t="s">
        <v>302</v>
      </c>
      <c r="J13" s="72" t="s">
        <v>322</v>
      </c>
      <c r="K13" s="79" t="s">
        <v>308</v>
      </c>
      <c r="L13" s="72" t="s">
        <v>308</v>
      </c>
      <c r="M13" s="80" t="s">
        <v>332</v>
      </c>
      <c r="N13" s="79" t="s">
        <v>308</v>
      </c>
      <c r="O13" s="80" t="s">
        <v>332</v>
      </c>
      <c r="P13" s="79" t="s">
        <v>308</v>
      </c>
      <c r="Q13" s="72" t="s">
        <v>308</v>
      </c>
      <c r="R13" s="80" t="s">
        <v>332</v>
      </c>
      <c r="S13" s="81"/>
    </row>
    <row r="14" spans="1:19" ht="15" thickBot="1">
      <c r="A14" s="82"/>
      <c r="B14" s="83"/>
      <c r="C14" s="83"/>
      <c r="D14" s="83"/>
      <c r="E14" s="83"/>
      <c r="F14" s="83"/>
      <c r="G14" s="83"/>
      <c r="H14" s="83"/>
      <c r="I14" s="83"/>
      <c r="J14" s="83"/>
      <c r="K14" s="84"/>
      <c r="L14" s="85"/>
      <c r="M14" s="86"/>
      <c r="N14" s="84"/>
      <c r="O14" s="86"/>
      <c r="P14" s="84"/>
      <c r="Q14" s="85"/>
      <c r="R14" s="86"/>
      <c r="S14" s="87"/>
    </row>
    <row r="15" spans="1:19" ht="15.75" thickBot="1" thickTop="1">
      <c r="A15" s="88">
        <v>1990</v>
      </c>
      <c r="B15" s="90">
        <v>70869</v>
      </c>
      <c r="C15" s="90">
        <v>58768</v>
      </c>
      <c r="D15" s="90">
        <v>1838</v>
      </c>
      <c r="E15" s="90">
        <v>60606</v>
      </c>
      <c r="F15" s="90">
        <v>10263</v>
      </c>
      <c r="G15" s="90">
        <v>20658</v>
      </c>
      <c r="H15" s="90">
        <v>33026</v>
      </c>
      <c r="I15" s="90">
        <v>53684</v>
      </c>
      <c r="J15" s="90">
        <v>5084</v>
      </c>
      <c r="K15" s="90">
        <v>259.01127547751094</v>
      </c>
      <c r="L15" s="90">
        <v>3490.0664694654447</v>
      </c>
      <c r="M15" s="90">
        <v>6513.922255057045</v>
      </c>
      <c r="N15" s="90">
        <v>1597.8988330972231</v>
      </c>
      <c r="O15" s="90">
        <v>3486.1011669027766</v>
      </c>
      <c r="P15" s="90">
        <v>2097.011275477511</v>
      </c>
      <c r="Q15" s="90">
        <v>25745.96530256267</v>
      </c>
      <c r="R15" s="90">
        <v>43026.02342195982</v>
      </c>
      <c r="S15" s="90">
        <v>70869</v>
      </c>
    </row>
    <row r="16" spans="1:19" ht="15.75" thickBot="1" thickTop="1">
      <c r="A16" s="88">
        <f>1+A15</f>
        <v>1991</v>
      </c>
      <c r="B16" s="90">
        <v>42401</v>
      </c>
      <c r="C16" s="90">
        <v>34612</v>
      </c>
      <c r="D16" s="90">
        <v>1818</v>
      </c>
      <c r="E16" s="90">
        <v>36430</v>
      </c>
      <c r="F16" s="90">
        <v>5971</v>
      </c>
      <c r="G16" s="90">
        <v>15113</v>
      </c>
      <c r="H16" s="90">
        <v>12617</v>
      </c>
      <c r="I16" s="90">
        <v>27730</v>
      </c>
      <c r="J16" s="90">
        <v>6882</v>
      </c>
      <c r="K16" s="90">
        <v>253.43879249258316</v>
      </c>
      <c r="L16" s="90">
        <v>2617.324613546846</v>
      </c>
      <c r="M16" s="90">
        <v>3100.23659396057</v>
      </c>
      <c r="N16" s="90">
        <v>3120.6856333555506</v>
      </c>
      <c r="O16" s="90">
        <v>3761.3143666444494</v>
      </c>
      <c r="P16" s="90">
        <v>2071.438792492583</v>
      </c>
      <c r="Q16" s="90">
        <v>20851.010246902395</v>
      </c>
      <c r="R16" s="90">
        <v>19478.55096060502</v>
      </c>
      <c r="S16" s="90">
        <v>42401</v>
      </c>
    </row>
    <row r="17" spans="1:19" ht="15.75" thickBot="1" thickTop="1">
      <c r="A17" s="88">
        <f aca="true" t="shared" si="0" ref="A17:A27">1+A16</f>
        <v>1992</v>
      </c>
      <c r="B17" s="90">
        <v>36163</v>
      </c>
      <c r="C17" s="90">
        <v>30088</v>
      </c>
      <c r="D17" s="90">
        <v>688</v>
      </c>
      <c r="E17" s="90">
        <v>30776</v>
      </c>
      <c r="F17" s="90">
        <v>5387</v>
      </c>
      <c r="G17" s="90">
        <v>4474</v>
      </c>
      <c r="H17" s="90">
        <v>19060</v>
      </c>
      <c r="I17" s="90">
        <v>23534</v>
      </c>
      <c r="J17" s="90">
        <v>6554</v>
      </c>
      <c r="K17" s="90">
        <v>139.131117607696</v>
      </c>
      <c r="L17" s="90">
        <v>1501.7504774882627</v>
      </c>
      <c r="M17" s="90">
        <v>3746.1184049040407</v>
      </c>
      <c r="N17" s="90">
        <v>2273.277987923064</v>
      </c>
      <c r="O17" s="90">
        <v>4280.722012076936</v>
      </c>
      <c r="P17" s="90">
        <v>827.1311176076961</v>
      </c>
      <c r="Q17" s="90">
        <v>8249.028465411326</v>
      </c>
      <c r="R17" s="90">
        <v>27086.840416980976</v>
      </c>
      <c r="S17" s="90">
        <v>36163</v>
      </c>
    </row>
    <row r="18" spans="1:19" ht="15.75" thickBot="1" thickTop="1">
      <c r="A18" s="88">
        <f t="shared" si="0"/>
        <v>1993</v>
      </c>
      <c r="B18" s="90">
        <v>25175</v>
      </c>
      <c r="C18" s="90">
        <v>20417</v>
      </c>
      <c r="D18" s="90">
        <v>11</v>
      </c>
      <c r="E18" s="90">
        <v>20428</v>
      </c>
      <c r="F18" s="90">
        <v>4747</v>
      </c>
      <c r="G18" s="90">
        <v>6860</v>
      </c>
      <c r="H18" s="90">
        <v>4234</v>
      </c>
      <c r="I18" s="90">
        <v>11094</v>
      </c>
      <c r="J18" s="90">
        <v>9323</v>
      </c>
      <c r="K18" s="90">
        <v>1.233560709413382</v>
      </c>
      <c r="L18" s="90">
        <v>1658.382053672249</v>
      </c>
      <c r="M18" s="90">
        <v>3087.384385618338</v>
      </c>
      <c r="N18" s="90">
        <v>4605.999382098444</v>
      </c>
      <c r="O18" s="90">
        <v>4717.000617901556</v>
      </c>
      <c r="P18" s="90">
        <v>12.233560709413382</v>
      </c>
      <c r="Q18" s="90">
        <v>13124.38143577069</v>
      </c>
      <c r="R18" s="90">
        <v>12038.385003519896</v>
      </c>
      <c r="S18" s="90">
        <v>25175</v>
      </c>
    </row>
    <row r="19" spans="1:19" ht="15.75" thickBot="1" thickTop="1">
      <c r="A19" s="88">
        <f t="shared" si="0"/>
        <v>1994</v>
      </c>
      <c r="B19" s="90">
        <v>58438</v>
      </c>
      <c r="C19" s="90">
        <v>45227</v>
      </c>
      <c r="D19" s="90">
        <v>1698</v>
      </c>
      <c r="E19" s="90">
        <v>46925</v>
      </c>
      <c r="F19" s="90">
        <v>11513</v>
      </c>
      <c r="G19" s="90">
        <v>19816</v>
      </c>
      <c r="H19" s="90">
        <v>18169</v>
      </c>
      <c r="I19" s="90">
        <v>37985</v>
      </c>
      <c r="J19" s="90">
        <v>7242</v>
      </c>
      <c r="K19" s="90">
        <v>371.2293599235959</v>
      </c>
      <c r="L19" s="90">
        <v>6814.869104009495</v>
      </c>
      <c r="M19" s="90">
        <v>4326.90153606691</v>
      </c>
      <c r="N19" s="90">
        <v>4285.460359596703</v>
      </c>
      <c r="O19" s="90">
        <v>2956.539640403297</v>
      </c>
      <c r="P19" s="90">
        <v>2069.229359923596</v>
      </c>
      <c r="Q19" s="90">
        <v>30916.329463606195</v>
      </c>
      <c r="R19" s="90">
        <v>25452.44117647021</v>
      </c>
      <c r="S19" s="90">
        <v>58438</v>
      </c>
    </row>
    <row r="20" spans="1:19" ht="15.75" thickBot="1" thickTop="1">
      <c r="A20" s="88">
        <f t="shared" si="0"/>
        <v>1995</v>
      </c>
      <c r="B20" s="90">
        <v>62772</v>
      </c>
      <c r="C20" s="90">
        <v>57099</v>
      </c>
      <c r="D20" s="90">
        <v>1904</v>
      </c>
      <c r="E20" s="90">
        <v>59003</v>
      </c>
      <c r="F20" s="90">
        <v>3769</v>
      </c>
      <c r="G20" s="90">
        <v>24822</v>
      </c>
      <c r="H20" s="90">
        <v>22888</v>
      </c>
      <c r="I20" s="90">
        <v>47710</v>
      </c>
      <c r="J20" s="90">
        <v>9389</v>
      </c>
      <c r="K20" s="90">
        <v>177.93534469932763</v>
      </c>
      <c r="L20" s="90">
        <v>3505.7969357587217</v>
      </c>
      <c r="M20" s="90">
        <v>85.26771954195101</v>
      </c>
      <c r="N20" s="90">
        <v>4852.362100389477</v>
      </c>
      <c r="O20" s="90">
        <v>4536.637899610523</v>
      </c>
      <c r="P20" s="90">
        <v>2081.9353446993273</v>
      </c>
      <c r="Q20" s="90">
        <v>33180.1590361482</v>
      </c>
      <c r="R20" s="90">
        <v>27509.905619152472</v>
      </c>
      <c r="S20" s="90">
        <v>62772</v>
      </c>
    </row>
    <row r="21" spans="1:19" ht="15.75" thickBot="1" thickTop="1">
      <c r="A21" s="88">
        <f t="shared" si="0"/>
        <v>1996</v>
      </c>
      <c r="B21" s="90">
        <v>72949</v>
      </c>
      <c r="C21" s="90">
        <v>65730</v>
      </c>
      <c r="D21" s="90">
        <v>1274</v>
      </c>
      <c r="E21" s="90">
        <v>67004</v>
      </c>
      <c r="F21" s="90">
        <v>5945</v>
      </c>
      <c r="G21" s="90">
        <v>20402</v>
      </c>
      <c r="H21" s="90">
        <v>38849</v>
      </c>
      <c r="I21" s="90">
        <v>59251</v>
      </c>
      <c r="J21" s="90">
        <v>6479</v>
      </c>
      <c r="K21" s="90">
        <v>129.65986320575894</v>
      </c>
      <c r="L21" s="90">
        <v>2317.5587619647836</v>
      </c>
      <c r="M21" s="90">
        <v>3497.7813748294575</v>
      </c>
      <c r="N21" s="90">
        <v>2276.29545840142</v>
      </c>
      <c r="O21" s="90">
        <v>4202.704541598579</v>
      </c>
      <c r="P21" s="90">
        <v>1403.659863205759</v>
      </c>
      <c r="Q21" s="90">
        <v>24995.854220366204</v>
      </c>
      <c r="R21" s="90">
        <v>46549.48591642804</v>
      </c>
      <c r="S21" s="90">
        <v>72949</v>
      </c>
    </row>
    <row r="22" spans="1:19" ht="15.75" thickBot="1" thickTop="1">
      <c r="A22" s="88">
        <f t="shared" si="0"/>
        <v>1997</v>
      </c>
      <c r="B22" s="90">
        <v>67626</v>
      </c>
      <c r="C22" s="90">
        <v>58070</v>
      </c>
      <c r="D22" s="90">
        <v>1348</v>
      </c>
      <c r="E22" s="90">
        <v>59418</v>
      </c>
      <c r="F22" s="90">
        <v>8208</v>
      </c>
      <c r="G22" s="90">
        <v>19606</v>
      </c>
      <c r="H22" s="90">
        <v>28846</v>
      </c>
      <c r="I22" s="90">
        <v>48452</v>
      </c>
      <c r="J22" s="90">
        <v>9618</v>
      </c>
      <c r="K22" s="90">
        <v>207.3004629669489</v>
      </c>
      <c r="L22" s="90">
        <v>2622.939011990881</v>
      </c>
      <c r="M22" s="90">
        <v>5377.760525042169</v>
      </c>
      <c r="N22" s="90">
        <v>-516.2816141518257</v>
      </c>
      <c r="O22" s="90">
        <v>10134.281614151825</v>
      </c>
      <c r="P22" s="90">
        <v>1555.300462966949</v>
      </c>
      <c r="Q22" s="90">
        <v>21712.657397839055</v>
      </c>
      <c r="R22" s="90">
        <v>44358.042139193996</v>
      </c>
      <c r="S22" s="90">
        <v>67626</v>
      </c>
    </row>
    <row r="23" spans="1:19" ht="15.75" thickBot="1" thickTop="1">
      <c r="A23" s="88">
        <f t="shared" si="0"/>
        <v>1998</v>
      </c>
      <c r="B23" s="90">
        <v>65785</v>
      </c>
      <c r="C23" s="90">
        <v>55812</v>
      </c>
      <c r="D23" s="90">
        <v>2082</v>
      </c>
      <c r="E23" s="90">
        <v>57894</v>
      </c>
      <c r="F23" s="90">
        <v>7891</v>
      </c>
      <c r="G23" s="90">
        <v>20386</v>
      </c>
      <c r="H23" s="90">
        <v>28570</v>
      </c>
      <c r="I23" s="90">
        <v>48956</v>
      </c>
      <c r="J23" s="90">
        <v>6856</v>
      </c>
      <c r="K23" s="90">
        <v>300.65117037347846</v>
      </c>
      <c r="L23" s="90">
        <v>3332.402633237803</v>
      </c>
      <c r="M23" s="90">
        <v>4257.946196388719</v>
      </c>
      <c r="N23" s="90">
        <v>2726.1620199744966</v>
      </c>
      <c r="O23" s="90">
        <v>4129.837980025503</v>
      </c>
      <c r="P23" s="90">
        <v>2382.6511703734786</v>
      </c>
      <c r="Q23" s="90">
        <v>26444.5646532123</v>
      </c>
      <c r="R23" s="90">
        <v>36957.78417641422</v>
      </c>
      <c r="S23" s="90">
        <v>65785</v>
      </c>
    </row>
    <row r="24" spans="1:19" ht="15.75" thickBot="1" thickTop="1">
      <c r="A24" s="88">
        <f t="shared" si="0"/>
        <v>1999</v>
      </c>
      <c r="B24" s="90">
        <v>62291</v>
      </c>
      <c r="C24" s="90">
        <v>53026</v>
      </c>
      <c r="D24" s="90">
        <v>2079</v>
      </c>
      <c r="E24" s="90">
        <v>55105</v>
      </c>
      <c r="F24" s="90">
        <v>7186</v>
      </c>
      <c r="G24" s="90">
        <v>22829</v>
      </c>
      <c r="H24" s="90">
        <v>20851</v>
      </c>
      <c r="I24" s="90">
        <v>43680</v>
      </c>
      <c r="J24" s="90">
        <v>9346</v>
      </c>
      <c r="K24" s="90">
        <v>277.8391741362482</v>
      </c>
      <c r="L24" s="90">
        <v>3865.744538614476</v>
      </c>
      <c r="M24" s="90">
        <v>3042.416287249276</v>
      </c>
      <c r="N24" s="90">
        <v>3897.1453716955893</v>
      </c>
      <c r="O24" s="90">
        <v>5448.854628304411</v>
      </c>
      <c r="P24" s="90">
        <v>2356.8391741362484</v>
      </c>
      <c r="Q24" s="90">
        <v>30591.889910310067</v>
      </c>
      <c r="R24" s="90">
        <v>29342.270915553687</v>
      </c>
      <c r="S24" s="90">
        <v>62291</v>
      </c>
    </row>
    <row r="25" spans="1:19" ht="15.75" thickBot="1" thickTop="1">
      <c r="A25" s="88">
        <f t="shared" si="0"/>
        <v>2000</v>
      </c>
      <c r="B25" s="90">
        <v>126839</v>
      </c>
      <c r="C25" s="90">
        <v>111115</v>
      </c>
      <c r="D25" s="90">
        <v>3175</v>
      </c>
      <c r="E25" s="90">
        <v>114290</v>
      </c>
      <c r="F25" s="90">
        <v>12549</v>
      </c>
      <c r="G25" s="90">
        <v>27805</v>
      </c>
      <c r="H25" s="90">
        <v>73479</v>
      </c>
      <c r="I25" s="90">
        <v>101284</v>
      </c>
      <c r="J25" s="90">
        <v>9831</v>
      </c>
      <c r="K25" s="90">
        <v>289.65802473122335</v>
      </c>
      <c r="L25" s="90">
        <v>3273.811790641538</v>
      </c>
      <c r="M25" s="90">
        <v>8985.530184627238</v>
      </c>
      <c r="N25" s="90">
        <v>2378.2752679029404</v>
      </c>
      <c r="O25" s="90">
        <v>7452.724732097059</v>
      </c>
      <c r="P25" s="90">
        <v>3464.658024731223</v>
      </c>
      <c r="Q25" s="90">
        <v>33457.08705854448</v>
      </c>
      <c r="R25" s="90">
        <v>89917.2549167243</v>
      </c>
      <c r="S25" s="90">
        <v>126839</v>
      </c>
    </row>
    <row r="26" spans="1:19" ht="15" thickTop="1">
      <c r="A26" s="88">
        <f t="shared" si="0"/>
        <v>2001</v>
      </c>
      <c r="B26" s="90">
        <v>61217</v>
      </c>
      <c r="C26" s="90">
        <v>50752</v>
      </c>
      <c r="D26" s="90">
        <v>1682</v>
      </c>
      <c r="E26" s="90">
        <v>52434</v>
      </c>
      <c r="F26" s="90">
        <v>8783</v>
      </c>
      <c r="G26" s="90">
        <v>18743</v>
      </c>
      <c r="H26" s="90">
        <v>26117</v>
      </c>
      <c r="I26" s="90">
        <v>44860</v>
      </c>
      <c r="J26" s="90">
        <v>5892</v>
      </c>
      <c r="K26" s="90">
        <v>302.09656709628507</v>
      </c>
      <c r="L26" s="90">
        <v>4063.032385526064</v>
      </c>
      <c r="M26" s="90">
        <v>4417.871047377651</v>
      </c>
      <c r="N26" s="90">
        <v>2649.199643353766</v>
      </c>
      <c r="O26" s="90">
        <v>3242.800356646234</v>
      </c>
      <c r="P26" s="90">
        <v>1984.096567096285</v>
      </c>
      <c r="Q26" s="90">
        <v>25455.23202887983</v>
      </c>
      <c r="R26" s="90">
        <v>33777.67140402389</v>
      </c>
      <c r="S26" s="90">
        <v>61217</v>
      </c>
    </row>
    <row r="27" spans="1:19" ht="14.25">
      <c r="A27" s="88">
        <f t="shared" si="0"/>
        <v>2002</v>
      </c>
      <c r="B27" s="92">
        <v>87742</v>
      </c>
      <c r="C27" s="92">
        <v>73315</v>
      </c>
      <c r="D27" s="92">
        <v>1954</v>
      </c>
      <c r="E27" s="92">
        <v>75269</v>
      </c>
      <c r="F27" s="92">
        <v>12473</v>
      </c>
      <c r="G27" s="92">
        <v>20772</v>
      </c>
      <c r="H27" s="92">
        <v>44371</v>
      </c>
      <c r="I27" s="92">
        <v>65143</v>
      </c>
      <c r="J27" s="92">
        <v>8172</v>
      </c>
      <c r="K27" s="92">
        <v>309.70370967946087</v>
      </c>
      <c r="L27" s="92">
        <v>3703.0826896536755</v>
      </c>
      <c r="M27" s="92">
        <v>8460.213600666864</v>
      </c>
      <c r="N27" s="92">
        <v>1600.3182713355488</v>
      </c>
      <c r="O27" s="92">
        <v>6571.681728664451</v>
      </c>
      <c r="P27" s="92">
        <v>2263.703709679461</v>
      </c>
      <c r="Q27" s="92">
        <v>26075.400960989224</v>
      </c>
      <c r="R27" s="92">
        <v>59402.89532933132</v>
      </c>
      <c r="S27" s="92">
        <v>87742</v>
      </c>
    </row>
    <row r="28" spans="1:19" ht="14.25">
      <c r="A28" s="88">
        <f>1+A27</f>
        <v>2003</v>
      </c>
      <c r="B28" s="92">
        <v>66500</v>
      </c>
      <c r="C28" s="92">
        <v>51952</v>
      </c>
      <c r="D28" s="92">
        <v>1334</v>
      </c>
      <c r="E28" s="92">
        <v>53286</v>
      </c>
      <c r="F28" s="92">
        <v>13214</v>
      </c>
      <c r="G28" s="92">
        <v>13294</v>
      </c>
      <c r="H28" s="92">
        <v>26595</v>
      </c>
      <c r="I28" s="92">
        <v>39889</v>
      </c>
      <c r="J28" s="92">
        <v>12063</v>
      </c>
      <c r="K28" s="92">
        <v>258.4544695844718</v>
      </c>
      <c r="L28" s="92">
        <v>2840.7347315029347</v>
      </c>
      <c r="M28" s="92">
        <v>10114.810798912593</v>
      </c>
      <c r="N28" s="92">
        <v>1375.1146253708582</v>
      </c>
      <c r="O28" s="92">
        <v>10687.885374629142</v>
      </c>
      <c r="P28" s="92">
        <v>1592.4544695844718</v>
      </c>
      <c r="Q28" s="92">
        <v>17509.84935687379</v>
      </c>
      <c r="R28" s="92">
        <v>47397.696173541735</v>
      </c>
      <c r="S28" s="92">
        <v>66500</v>
      </c>
    </row>
    <row r="29" spans="1:19" ht="14.25">
      <c r="A29" s="91">
        <v>2004</v>
      </c>
      <c r="B29" s="92">
        <v>31501</v>
      </c>
      <c r="C29" s="92">
        <v>25440</v>
      </c>
      <c r="D29" s="92">
        <v>0</v>
      </c>
      <c r="E29" s="92">
        <v>25440</v>
      </c>
      <c r="F29" s="92">
        <v>6061</v>
      </c>
      <c r="G29" s="92">
        <v>144</v>
      </c>
      <c r="H29" s="92">
        <v>14130</v>
      </c>
      <c r="I29" s="92">
        <v>14274</v>
      </c>
      <c r="J29" s="92">
        <v>11166</v>
      </c>
      <c r="K29" s="92">
        <v>0</v>
      </c>
      <c r="L29" s="92">
        <v>183.53879562348618</v>
      </c>
      <c r="M29" s="92">
        <v>5877.461204376514</v>
      </c>
      <c r="N29" s="92">
        <v>451.7644581260216</v>
      </c>
      <c r="O29" s="92">
        <v>10714.235541873979</v>
      </c>
      <c r="P29" s="92">
        <v>0</v>
      </c>
      <c r="Q29" s="92">
        <v>779.3032537495078</v>
      </c>
      <c r="R29" s="92">
        <v>30721.69674625049</v>
      </c>
      <c r="S29" s="92">
        <v>31501</v>
      </c>
    </row>
    <row r="30" spans="1:19" ht="14.25">
      <c r="A30" s="91">
        <f>A29+1</f>
        <v>2005</v>
      </c>
      <c r="B30" s="92">
        <v>48737</v>
      </c>
      <c r="C30" s="92">
        <v>40086</v>
      </c>
      <c r="D30" s="92">
        <v>0</v>
      </c>
      <c r="E30" s="92">
        <v>40086</v>
      </c>
      <c r="F30" s="92">
        <v>8651</v>
      </c>
      <c r="G30" s="92">
        <v>561</v>
      </c>
      <c r="H30" s="92">
        <v>29265</v>
      </c>
      <c r="I30" s="92">
        <v>29826</v>
      </c>
      <c r="J30" s="92">
        <v>10260</v>
      </c>
      <c r="K30" s="92">
        <v>0</v>
      </c>
      <c r="L30" s="92">
        <v>414.32670313303964</v>
      </c>
      <c r="M30" s="92">
        <v>8236.67329686696</v>
      </c>
      <c r="N30" s="92">
        <v>887.9005931303693</v>
      </c>
      <c r="O30" s="92">
        <v>9372.099406869631</v>
      </c>
      <c r="P30" s="92">
        <v>0</v>
      </c>
      <c r="Q30" s="92">
        <v>1863.2272962634088</v>
      </c>
      <c r="R30" s="92">
        <v>46873.77270373659</v>
      </c>
      <c r="S30" s="92">
        <v>48737</v>
      </c>
    </row>
    <row r="31" spans="1:19" ht="14.25">
      <c r="A31" s="91">
        <f>A30+1</f>
        <v>2006</v>
      </c>
      <c r="B31" s="92">
        <v>50630.97255</v>
      </c>
      <c r="C31" s="92">
        <v>38472.587</v>
      </c>
      <c r="D31" s="92">
        <v>0</v>
      </c>
      <c r="E31" s="92">
        <v>38472.587</v>
      </c>
      <c r="F31" s="92">
        <v>12158.38555</v>
      </c>
      <c r="G31" s="92">
        <v>5154</v>
      </c>
      <c r="H31" s="92">
        <v>19094.007</v>
      </c>
      <c r="I31" s="92">
        <v>24248.007</v>
      </c>
      <c r="J31" s="92">
        <v>14224.58</v>
      </c>
      <c r="K31" s="92">
        <v>0</v>
      </c>
      <c r="L31" s="92">
        <v>2242.0459705973362</v>
      </c>
      <c r="M31" s="92">
        <v>9916.339579402664</v>
      </c>
      <c r="N31" s="92">
        <v>3199.91253070966</v>
      </c>
      <c r="O31" s="92">
        <v>11024.667469290342</v>
      </c>
      <c r="P31" s="92">
        <v>0</v>
      </c>
      <c r="Q31" s="92">
        <v>10595.958501306997</v>
      </c>
      <c r="R31" s="92">
        <v>40035.014048692996</v>
      </c>
      <c r="S31" s="92">
        <v>50630.97255</v>
      </c>
    </row>
    <row r="32" spans="1:19" ht="14.25">
      <c r="A32" s="91">
        <f>A31+1</f>
        <v>2007</v>
      </c>
      <c r="B32" s="92">
        <v>65851</v>
      </c>
      <c r="C32" s="92">
        <v>56136</v>
      </c>
      <c r="D32" s="92">
        <v>0</v>
      </c>
      <c r="E32" s="92">
        <v>56136</v>
      </c>
      <c r="F32" s="92">
        <v>9715</v>
      </c>
      <c r="G32" s="92">
        <v>10255</v>
      </c>
      <c r="H32" s="92">
        <v>34687</v>
      </c>
      <c r="I32" s="92">
        <v>44942</v>
      </c>
      <c r="J32" s="92">
        <v>11194</v>
      </c>
      <c r="K32" s="92">
        <v>0</v>
      </c>
      <c r="L32" s="92">
        <v>2086.4806443877937</v>
      </c>
      <c r="M32" s="92">
        <v>7628.519355612206</v>
      </c>
      <c r="N32" s="92">
        <v>2406.1286600842013</v>
      </c>
      <c r="O32" s="92">
        <v>8787.871339915799</v>
      </c>
      <c r="P32" s="92">
        <v>0</v>
      </c>
      <c r="Q32" s="92">
        <v>14747.609304471996</v>
      </c>
      <c r="R32" s="92">
        <v>51103.390695527996</v>
      </c>
      <c r="S32" s="92">
        <v>65851</v>
      </c>
    </row>
    <row r="33" spans="1:19" ht="14.25">
      <c r="A33" s="91">
        <f>A32+1</f>
        <v>2008</v>
      </c>
      <c r="B33" s="92">
        <v>32224</v>
      </c>
      <c r="C33" s="92">
        <v>25297</v>
      </c>
      <c r="D33" s="92">
        <v>247</v>
      </c>
      <c r="E33" s="92">
        <v>25544</v>
      </c>
      <c r="F33" s="92">
        <v>6680</v>
      </c>
      <c r="G33" s="92">
        <v>9115</v>
      </c>
      <c r="H33" s="92">
        <v>7657</v>
      </c>
      <c r="I33" s="92">
        <v>16772</v>
      </c>
      <c r="J33" s="92">
        <v>8525</v>
      </c>
      <c r="K33" s="92">
        <v>65.88552219310577</v>
      </c>
      <c r="L33" s="92">
        <v>3669.6288156588507</v>
      </c>
      <c r="M33" s="92">
        <v>2944.4856621480435</v>
      </c>
      <c r="N33" s="92">
        <v>4646.986245014897</v>
      </c>
      <c r="O33" s="92">
        <v>3878.013754985104</v>
      </c>
      <c r="P33" s="92">
        <v>312.88552219310577</v>
      </c>
      <c r="Q33" s="92">
        <v>17431.615060673746</v>
      </c>
      <c r="R33" s="92">
        <v>14479.499417133145</v>
      </c>
      <c r="S33" s="92">
        <v>32224</v>
      </c>
    </row>
    <row r="34" spans="1:19" ht="14.25">
      <c r="A34" s="91">
        <f aca="true" t="shared" si="1" ref="A34:A47">A33+1</f>
        <v>2009</v>
      </c>
      <c r="B34" s="92">
        <v>46175</v>
      </c>
      <c r="C34" s="92">
        <v>37785</v>
      </c>
      <c r="D34" s="92">
        <v>609</v>
      </c>
      <c r="E34" s="92">
        <v>38394</v>
      </c>
      <c r="F34" s="92">
        <v>7781</v>
      </c>
      <c r="G34" s="92">
        <v>10658</v>
      </c>
      <c r="H34" s="92">
        <v>13655</v>
      </c>
      <c r="I34" s="92">
        <v>24313</v>
      </c>
      <c r="J34" s="92">
        <v>13472</v>
      </c>
      <c r="K34" s="92">
        <v>110.32475107900177</v>
      </c>
      <c r="L34" s="92">
        <v>2851.1669643100286</v>
      </c>
      <c r="M34" s="92">
        <v>4819.50828461097</v>
      </c>
      <c r="N34" s="92">
        <v>5323.599583506662</v>
      </c>
      <c r="O34" s="92">
        <v>8148.400416493338</v>
      </c>
      <c r="P34" s="92">
        <v>719.3247510790018</v>
      </c>
      <c r="Q34" s="92">
        <v>18832.766547816693</v>
      </c>
      <c r="R34" s="92">
        <v>26622.90870110431</v>
      </c>
      <c r="S34" s="92">
        <v>46175</v>
      </c>
    </row>
    <row r="35" spans="1:19" ht="14.25">
      <c r="A35" s="91">
        <f t="shared" si="1"/>
        <v>2010</v>
      </c>
      <c r="B35" s="92">
        <v>47290</v>
      </c>
      <c r="C35" s="92">
        <v>38736</v>
      </c>
      <c r="D35" s="92">
        <v>167</v>
      </c>
      <c r="E35" s="92">
        <v>38903</v>
      </c>
      <c r="F35" s="92">
        <v>8387</v>
      </c>
      <c r="G35" s="92">
        <v>11868</v>
      </c>
      <c r="H35" s="92">
        <v>18030</v>
      </c>
      <c r="I35" s="92">
        <v>29898</v>
      </c>
      <c r="J35" s="92">
        <v>8838</v>
      </c>
      <c r="K35" s="92">
        <v>35.88838762249043</v>
      </c>
      <c r="L35" s="92">
        <v>3792.9982489529225</v>
      </c>
      <c r="M35" s="92">
        <v>4558.113363424587</v>
      </c>
      <c r="N35" s="92">
        <v>4529.082949650101</v>
      </c>
      <c r="O35" s="92">
        <v>4308.917050349899</v>
      </c>
      <c r="P35" s="92">
        <v>202.88838762249043</v>
      </c>
      <c r="Q35" s="92">
        <v>20190.081198603024</v>
      </c>
      <c r="R35" s="92">
        <v>26897.030413774482</v>
      </c>
      <c r="S35" s="92">
        <v>47290</v>
      </c>
    </row>
    <row r="36" spans="1:19" ht="14.25">
      <c r="A36" s="91">
        <f t="shared" si="1"/>
        <v>2011</v>
      </c>
      <c r="B36" s="92">
        <v>35907</v>
      </c>
      <c r="C36" s="92">
        <v>31250</v>
      </c>
      <c r="D36" s="92">
        <v>372</v>
      </c>
      <c r="E36" s="92">
        <v>31622</v>
      </c>
      <c r="F36" s="92">
        <v>4285</v>
      </c>
      <c r="G36" s="92">
        <v>11029</v>
      </c>
      <c r="H36" s="92">
        <v>10316</v>
      </c>
      <c r="I36" s="92">
        <v>21345</v>
      </c>
      <c r="J36" s="92">
        <v>9905</v>
      </c>
      <c r="K36" s="92">
        <v>57.204520230755804</v>
      </c>
      <c r="L36" s="92">
        <v>2013.6527993078807</v>
      </c>
      <c r="M36" s="92">
        <v>2214.1426804613634</v>
      </c>
      <c r="N36" s="92">
        <v>4846.1079161976995</v>
      </c>
      <c r="O36" s="92">
        <v>5058.8920838023005</v>
      </c>
      <c r="P36" s="92">
        <v>429.2045202307558</v>
      </c>
      <c r="Q36" s="92">
        <v>17888.76071550558</v>
      </c>
      <c r="R36" s="92">
        <v>17589.034764263663</v>
      </c>
      <c r="S36" s="92">
        <v>35907</v>
      </c>
    </row>
    <row r="37" spans="1:19" ht="14.25">
      <c r="A37" s="91">
        <f t="shared" si="1"/>
        <v>2012</v>
      </c>
      <c r="B37" s="93">
        <v>64576</v>
      </c>
      <c r="C37" s="93">
        <v>53843</v>
      </c>
      <c r="D37" s="93">
        <v>753</v>
      </c>
      <c r="E37" s="93">
        <v>54596</v>
      </c>
      <c r="F37" s="93">
        <v>9980</v>
      </c>
      <c r="G37" s="93">
        <v>20029</v>
      </c>
      <c r="H37" s="93">
        <v>30341</v>
      </c>
      <c r="I37" s="93">
        <v>50370</v>
      </c>
      <c r="J37" s="93">
        <v>3473</v>
      </c>
      <c r="K37" s="93">
        <v>131</v>
      </c>
      <c r="L37" s="93">
        <v>4545</v>
      </c>
      <c r="M37" s="93">
        <v>5304</v>
      </c>
      <c r="N37" s="93">
        <v>2203</v>
      </c>
      <c r="O37" s="93">
        <v>1270</v>
      </c>
      <c r="P37" s="93">
        <v>884</v>
      </c>
      <c r="Q37" s="93">
        <v>26777</v>
      </c>
      <c r="R37" s="93">
        <v>36915</v>
      </c>
      <c r="S37" s="93">
        <v>64576</v>
      </c>
    </row>
    <row r="38" spans="1:19" ht="14.25">
      <c r="A38" s="91">
        <f t="shared" si="1"/>
        <v>2013</v>
      </c>
      <c r="B38" s="94"/>
      <c r="C38" s="94"/>
      <c r="D38" s="94"/>
      <c r="E38" s="94"/>
      <c r="F38" s="94"/>
      <c r="G38" s="94"/>
      <c r="H38" s="94"/>
      <c r="I38" s="94"/>
      <c r="J38" s="94"/>
      <c r="K38" s="94"/>
      <c r="L38" s="94"/>
      <c r="M38" s="94"/>
      <c r="N38" s="94"/>
      <c r="O38" s="94"/>
      <c r="P38" s="94"/>
      <c r="Q38" s="94"/>
      <c r="R38" s="94"/>
      <c r="S38" s="94"/>
    </row>
    <row r="39" spans="1:19" ht="14.25">
      <c r="A39" s="91">
        <f t="shared" si="1"/>
        <v>2014</v>
      </c>
      <c r="B39" s="94"/>
      <c r="C39" s="94"/>
      <c r="D39" s="94"/>
      <c r="E39" s="94"/>
      <c r="F39" s="94"/>
      <c r="G39" s="94"/>
      <c r="H39" s="94"/>
      <c r="I39" s="94"/>
      <c r="J39" s="94"/>
      <c r="K39" s="94"/>
      <c r="L39" s="94"/>
      <c r="M39" s="94"/>
      <c r="N39" s="94"/>
      <c r="O39" s="94"/>
      <c r="P39" s="94"/>
      <c r="Q39" s="94"/>
      <c r="R39" s="94"/>
      <c r="S39" s="94"/>
    </row>
    <row r="40" spans="1:19" ht="14.25">
      <c r="A40" s="91">
        <f t="shared" si="1"/>
        <v>2015</v>
      </c>
      <c r="B40" s="94"/>
      <c r="C40" s="94"/>
      <c r="D40" s="94"/>
      <c r="E40" s="94"/>
      <c r="F40" s="94"/>
      <c r="G40" s="94"/>
      <c r="H40" s="94"/>
      <c r="I40" s="94"/>
      <c r="J40" s="94"/>
      <c r="K40" s="94"/>
      <c r="L40" s="94"/>
      <c r="M40" s="94"/>
      <c r="N40" s="94"/>
      <c r="O40" s="94"/>
      <c r="P40" s="94"/>
      <c r="Q40" s="94"/>
      <c r="R40" s="94"/>
      <c r="S40" s="94"/>
    </row>
    <row r="41" spans="1:19" ht="14.25">
      <c r="A41" s="91">
        <f t="shared" si="1"/>
        <v>2016</v>
      </c>
      <c r="B41" s="94"/>
      <c r="C41" s="94"/>
      <c r="D41" s="94"/>
      <c r="E41" s="94"/>
      <c r="F41" s="94"/>
      <c r="G41" s="94"/>
      <c r="H41" s="94"/>
      <c r="I41" s="94"/>
      <c r="J41" s="94"/>
      <c r="K41" s="94"/>
      <c r="L41" s="94"/>
      <c r="M41" s="94"/>
      <c r="N41" s="94"/>
      <c r="O41" s="94"/>
      <c r="P41" s="94"/>
      <c r="Q41" s="94"/>
      <c r="R41" s="94"/>
      <c r="S41" s="94"/>
    </row>
    <row r="42" spans="1:19" ht="14.25">
      <c r="A42" s="91">
        <f t="shared" si="1"/>
        <v>2017</v>
      </c>
      <c r="B42" s="94"/>
      <c r="C42" s="94"/>
      <c r="D42" s="94"/>
      <c r="E42" s="94"/>
      <c r="F42" s="94"/>
      <c r="G42" s="94"/>
      <c r="H42" s="94"/>
      <c r="I42" s="94"/>
      <c r="J42" s="94"/>
      <c r="K42" s="94"/>
      <c r="L42" s="94"/>
      <c r="M42" s="94"/>
      <c r="N42" s="94"/>
      <c r="O42" s="94"/>
      <c r="P42" s="94"/>
      <c r="Q42" s="94"/>
      <c r="R42" s="94"/>
      <c r="S42" s="94"/>
    </row>
    <row r="43" spans="1:19" ht="14.25">
      <c r="A43" s="91">
        <f t="shared" si="1"/>
        <v>2018</v>
      </c>
      <c r="B43" s="94"/>
      <c r="C43" s="94"/>
      <c r="D43" s="94"/>
      <c r="E43" s="94"/>
      <c r="F43" s="94"/>
      <c r="G43" s="94"/>
      <c r="H43" s="94"/>
      <c r="I43" s="94"/>
      <c r="J43" s="94"/>
      <c r="K43" s="94"/>
      <c r="L43" s="94"/>
      <c r="M43" s="94"/>
      <c r="N43" s="94"/>
      <c r="O43" s="94"/>
      <c r="P43" s="94"/>
      <c r="Q43" s="94"/>
      <c r="R43" s="94"/>
      <c r="S43" s="94"/>
    </row>
    <row r="44" spans="1:19" ht="14.25">
      <c r="A44" s="91">
        <f t="shared" si="1"/>
        <v>2019</v>
      </c>
      <c r="B44" s="94"/>
      <c r="C44" s="94"/>
      <c r="D44" s="94"/>
      <c r="E44" s="94"/>
      <c r="F44" s="94"/>
      <c r="G44" s="94"/>
      <c r="H44" s="94"/>
      <c r="I44" s="94"/>
      <c r="J44" s="94"/>
      <c r="K44" s="94"/>
      <c r="L44" s="94"/>
      <c r="M44" s="94"/>
      <c r="N44" s="94"/>
      <c r="O44" s="94"/>
      <c r="P44" s="94"/>
      <c r="Q44" s="94"/>
      <c r="R44" s="94"/>
      <c r="S44" s="94"/>
    </row>
    <row r="45" spans="1:19" ht="14.25">
      <c r="A45" s="91">
        <f t="shared" si="1"/>
        <v>2020</v>
      </c>
      <c r="B45" s="94"/>
      <c r="C45" s="94"/>
      <c r="D45" s="94"/>
      <c r="E45" s="94"/>
      <c r="F45" s="94"/>
      <c r="G45" s="94"/>
      <c r="H45" s="94"/>
      <c r="I45" s="94"/>
      <c r="J45" s="94"/>
      <c r="K45" s="94"/>
      <c r="L45" s="94"/>
      <c r="M45" s="94"/>
      <c r="N45" s="94"/>
      <c r="O45" s="94"/>
      <c r="P45" s="94"/>
      <c r="Q45" s="94"/>
      <c r="R45" s="94"/>
      <c r="S45" s="94"/>
    </row>
    <row r="46" spans="1:19" ht="14.25">
      <c r="A46" s="91">
        <f t="shared" si="1"/>
        <v>2021</v>
      </c>
      <c r="B46" s="94"/>
      <c r="C46" s="94"/>
      <c r="D46" s="94"/>
      <c r="E46" s="94"/>
      <c r="F46" s="94"/>
      <c r="G46" s="94"/>
      <c r="H46" s="94"/>
      <c r="I46" s="94"/>
      <c r="J46" s="94"/>
      <c r="K46" s="94"/>
      <c r="L46" s="94"/>
      <c r="M46" s="94"/>
      <c r="N46" s="94"/>
      <c r="O46" s="94"/>
      <c r="P46" s="94"/>
      <c r="Q46" s="94"/>
      <c r="R46" s="94"/>
      <c r="S46" s="94"/>
    </row>
    <row r="47" ht="14.25">
      <c r="A47" s="89">
        <f t="shared" si="1"/>
        <v>2022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0"/>
  <sheetViews>
    <sheetView zoomScalePageLayoutView="0" workbookViewId="0" topLeftCell="A1">
      <selection activeCell="D7" sqref="D7"/>
    </sheetView>
  </sheetViews>
  <sheetFormatPr defaultColWidth="9.140625" defaultRowHeight="15"/>
  <cols>
    <col min="1" max="1" width="25.8515625" style="0" bestFit="1" customWidth="1"/>
    <col min="2" max="2" width="6.28125" style="0" bestFit="1" customWidth="1"/>
    <col min="3" max="3" width="8.28125" style="0" bestFit="1" customWidth="1"/>
    <col min="4" max="4" width="8.8515625" style="0" bestFit="1" customWidth="1"/>
    <col min="5" max="5" width="11.140625" style="0" bestFit="1" customWidth="1"/>
    <col min="6" max="6" width="13.7109375" style="0" bestFit="1" customWidth="1"/>
    <col min="7" max="7" width="59.00390625" style="0" bestFit="1" customWidth="1"/>
    <col min="8" max="8" width="22.8515625" style="0" bestFit="1" customWidth="1"/>
  </cols>
  <sheetData>
    <row r="1" spans="1:9" ht="15">
      <c r="A1" s="39" t="s">
        <v>141</v>
      </c>
      <c r="B1" s="40" t="s">
        <v>250</v>
      </c>
      <c r="C1" s="40" t="s">
        <v>251</v>
      </c>
      <c r="D1" s="40" t="s">
        <v>252</v>
      </c>
      <c r="E1" s="41" t="s">
        <v>253</v>
      </c>
      <c r="F1" s="42" t="s">
        <v>142</v>
      </c>
      <c r="G1" s="43" t="s">
        <v>254</v>
      </c>
      <c r="H1" s="32"/>
      <c r="I1" s="32"/>
    </row>
    <row r="2" spans="1:9" ht="15">
      <c r="A2" s="44" t="s">
        <v>143</v>
      </c>
      <c r="B2" s="44" t="s">
        <v>249</v>
      </c>
      <c r="C2" s="45" t="s">
        <v>144</v>
      </c>
      <c r="D2" s="45" t="s">
        <v>145</v>
      </c>
      <c r="E2" s="46" t="s">
        <v>146</v>
      </c>
      <c r="F2" s="46" t="s">
        <v>147</v>
      </c>
      <c r="G2" s="43"/>
      <c r="H2" s="44" t="s">
        <v>143</v>
      </c>
      <c r="I2" s="32"/>
    </row>
    <row r="3" spans="1:9" ht="15">
      <c r="A3" s="47" t="str">
        <f>" "&amp;H3</f>
        <v> BEAVER CREEK</v>
      </c>
      <c r="B3" s="47">
        <v>2</v>
      </c>
      <c r="C3" s="47">
        <v>13.4748704162331</v>
      </c>
      <c r="D3" s="47">
        <v>2.2907279707596273</v>
      </c>
      <c r="E3" s="47">
        <v>11.184142445473473</v>
      </c>
      <c r="F3" s="41" t="s">
        <v>255</v>
      </c>
      <c r="G3" s="43" t="s">
        <v>338</v>
      </c>
      <c r="H3" s="47" t="s">
        <v>148</v>
      </c>
      <c r="I3" s="32"/>
    </row>
    <row r="4" spans="1:9" ht="15">
      <c r="A4" s="47" t="str">
        <f aca="true" t="shared" si="0" ref="A4:A12">" "&amp;H4</f>
        <v> BIG CREEK</v>
      </c>
      <c r="B4" s="47">
        <v>4</v>
      </c>
      <c r="C4" s="47">
        <v>0</v>
      </c>
      <c r="D4" s="47">
        <v>0</v>
      </c>
      <c r="E4" s="47">
        <v>0</v>
      </c>
      <c r="F4" s="41"/>
      <c r="G4" s="43" t="s">
        <v>339</v>
      </c>
      <c r="H4" s="47" t="s">
        <v>149</v>
      </c>
      <c r="I4" s="32"/>
    </row>
    <row r="5" spans="1:9" ht="15">
      <c r="A5" s="47" t="str">
        <f t="shared" si="0"/>
        <v> N F SMOKY HILL RIVER</v>
      </c>
      <c r="B5" s="47">
        <v>8</v>
      </c>
      <c r="C5" s="47">
        <v>0</v>
      </c>
      <c r="D5" s="47">
        <v>0</v>
      </c>
      <c r="E5" s="47">
        <v>0</v>
      </c>
      <c r="F5" s="41"/>
      <c r="G5" s="43" t="s">
        <v>339</v>
      </c>
      <c r="H5" s="47" t="s">
        <v>150</v>
      </c>
      <c r="I5" s="32"/>
    </row>
    <row r="6" spans="1:9" ht="15">
      <c r="A6" s="47" t="str">
        <f t="shared" si="0"/>
        <v> N F SOLOMON RIVER</v>
      </c>
      <c r="B6" s="47">
        <v>7</v>
      </c>
      <c r="C6" s="47">
        <v>0.230166548514505</v>
      </c>
      <c r="D6" s="47">
        <v>0.03912831324746585</v>
      </c>
      <c r="E6" s="47">
        <v>0.19103823526703914</v>
      </c>
      <c r="F6" s="41"/>
      <c r="G6" s="43" t="s">
        <v>339</v>
      </c>
      <c r="H6" s="47" t="s">
        <v>151</v>
      </c>
      <c r="I6" s="32"/>
    </row>
    <row r="7" spans="1:9" ht="15">
      <c r="A7" s="47" t="str">
        <f t="shared" si="0"/>
        <v> PRAIRIE DOG CREEK</v>
      </c>
      <c r="B7" s="47">
        <v>58</v>
      </c>
      <c r="C7" s="47">
        <v>509.3696965791106</v>
      </c>
      <c r="D7" s="47">
        <v>90.47088362472405</v>
      </c>
      <c r="E7" s="47">
        <v>418.8988129543866</v>
      </c>
      <c r="F7" s="42" t="s">
        <v>159</v>
      </c>
      <c r="G7" s="43"/>
      <c r="H7" s="47" t="s">
        <v>152</v>
      </c>
      <c r="I7" s="32"/>
    </row>
    <row r="8" spans="1:9" ht="15">
      <c r="A8" s="47" t="str">
        <f t="shared" si="0"/>
        <v> REPUBLICAN RIVER</v>
      </c>
      <c r="B8" s="47">
        <v>27</v>
      </c>
      <c r="C8" s="47">
        <v>1195.6322598365482</v>
      </c>
      <c r="D8" s="47">
        <v>246.9621676548478</v>
      </c>
      <c r="E8" s="47">
        <v>948.6700921817004</v>
      </c>
      <c r="F8" s="42" t="s">
        <v>160</v>
      </c>
      <c r="G8" s="43"/>
      <c r="H8" s="47" t="s">
        <v>153</v>
      </c>
      <c r="I8" s="32"/>
    </row>
    <row r="9" spans="1:9" ht="15">
      <c r="A9" s="47" t="str">
        <f t="shared" si="0"/>
        <v> S F REPUBLICAN RIVER</v>
      </c>
      <c r="B9" s="47">
        <v>5</v>
      </c>
      <c r="C9" s="47">
        <v>0</v>
      </c>
      <c r="D9" s="47">
        <v>0</v>
      </c>
      <c r="E9" s="47">
        <v>0</v>
      </c>
      <c r="F9" s="41"/>
      <c r="G9" s="43" t="s">
        <v>339</v>
      </c>
      <c r="H9" s="47" t="s">
        <v>154</v>
      </c>
      <c r="I9" s="32"/>
    </row>
    <row r="10" spans="1:9" ht="15">
      <c r="A10" s="47" t="str">
        <f t="shared" si="0"/>
        <v> S F SOLOMON RIVER</v>
      </c>
      <c r="B10" s="47">
        <v>2</v>
      </c>
      <c r="C10" s="47">
        <v>0</v>
      </c>
      <c r="D10" s="47">
        <v>0</v>
      </c>
      <c r="E10" s="47">
        <v>0</v>
      </c>
      <c r="F10" s="41"/>
      <c r="G10" s="43" t="s">
        <v>339</v>
      </c>
      <c r="H10" s="47" t="s">
        <v>155</v>
      </c>
      <c r="I10" s="32"/>
    </row>
    <row r="11" spans="1:9" ht="15">
      <c r="A11" s="47" t="str">
        <f t="shared" si="0"/>
        <v> SALINE RIVER</v>
      </c>
      <c r="B11" s="47">
        <v>3</v>
      </c>
      <c r="C11" s="47">
        <v>0</v>
      </c>
      <c r="D11" s="47">
        <v>0</v>
      </c>
      <c r="E11" s="47">
        <v>0</v>
      </c>
      <c r="F11" s="41"/>
      <c r="G11" s="43" t="s">
        <v>339</v>
      </c>
      <c r="H11" s="47" t="s">
        <v>156</v>
      </c>
      <c r="I11" s="32"/>
    </row>
    <row r="12" spans="1:9" ht="15">
      <c r="A12" s="47" t="str">
        <f t="shared" si="0"/>
        <v> SAPPA CREEK</v>
      </c>
      <c r="B12" s="47">
        <v>14</v>
      </c>
      <c r="C12" s="47">
        <v>0</v>
      </c>
      <c r="D12" s="47">
        <v>0</v>
      </c>
      <c r="E12" s="47">
        <v>0</v>
      </c>
      <c r="F12" s="41"/>
      <c r="G12" s="43" t="s">
        <v>339</v>
      </c>
      <c r="H12" s="47" t="s">
        <v>157</v>
      </c>
      <c r="I12" s="32"/>
    </row>
    <row r="13" spans="1:9" ht="15">
      <c r="A13" s="43"/>
      <c r="B13" s="43"/>
      <c r="C13" s="43"/>
      <c r="D13" s="43"/>
      <c r="E13" s="43"/>
      <c r="F13" s="41"/>
      <c r="G13" s="43"/>
      <c r="H13" s="32"/>
      <c r="I13" s="32"/>
    </row>
    <row r="14" spans="1:9" ht="15">
      <c r="A14" s="48" t="s">
        <v>158</v>
      </c>
      <c r="B14" s="48"/>
      <c r="C14" s="48"/>
      <c r="D14" s="48"/>
      <c r="E14" s="43"/>
      <c r="F14" s="41"/>
      <c r="G14" s="43"/>
      <c r="H14" s="32"/>
      <c r="I14" s="32"/>
    </row>
    <row r="15" spans="1:9" ht="15">
      <c r="A15" s="44" t="s">
        <v>143</v>
      </c>
      <c r="B15" s="44"/>
      <c r="C15" s="45" t="s">
        <v>144</v>
      </c>
      <c r="D15" s="45" t="s">
        <v>145</v>
      </c>
      <c r="E15" s="46" t="s">
        <v>146</v>
      </c>
      <c r="F15" s="41"/>
      <c r="G15" s="43" t="s">
        <v>340</v>
      </c>
      <c r="H15" s="32"/>
      <c r="I15" s="32"/>
    </row>
    <row r="16" spans="1:9" ht="15">
      <c r="A16" s="47" t="str">
        <f>" "&amp;H16</f>
        <v> PRAIRIE DOG CREEK</v>
      </c>
      <c r="B16" s="47">
        <v>1</v>
      </c>
      <c r="C16" s="49">
        <v>405</v>
      </c>
      <c r="D16" s="95">
        <v>202.5</v>
      </c>
      <c r="E16" s="95">
        <v>202.5</v>
      </c>
      <c r="F16" s="42" t="s">
        <v>161</v>
      </c>
      <c r="G16" s="43" t="s">
        <v>341</v>
      </c>
      <c r="H16" s="47" t="s">
        <v>152</v>
      </c>
      <c r="I16" s="32"/>
    </row>
    <row r="17" spans="1:9" ht="15">
      <c r="A17" s="43"/>
      <c r="B17" s="43"/>
      <c r="C17" s="43"/>
      <c r="D17" s="43"/>
      <c r="E17" s="43"/>
      <c r="F17" s="41"/>
      <c r="G17" s="43"/>
      <c r="H17" s="32"/>
      <c r="I17" s="32"/>
    </row>
    <row r="18" spans="1:9" ht="15">
      <c r="A18" s="50" t="s">
        <v>97</v>
      </c>
      <c r="B18" s="50"/>
      <c r="C18" s="43"/>
      <c r="D18" s="43"/>
      <c r="E18" s="43"/>
      <c r="F18" s="41"/>
      <c r="G18" s="43"/>
      <c r="H18" s="32"/>
      <c r="I18" s="32"/>
    </row>
    <row r="19" spans="1:9" ht="15">
      <c r="A19" s="51" t="s">
        <v>112</v>
      </c>
      <c r="B19" s="51"/>
      <c r="C19" s="52">
        <v>3172</v>
      </c>
      <c r="D19" s="43"/>
      <c r="E19" s="43"/>
      <c r="F19" s="42" t="s">
        <v>162</v>
      </c>
      <c r="G19" s="43" t="s">
        <v>342</v>
      </c>
      <c r="H19" s="32"/>
      <c r="I19" s="32"/>
    </row>
    <row r="20" spans="1:9" ht="15.75">
      <c r="A20" s="51" t="s">
        <v>113</v>
      </c>
      <c r="B20" s="51"/>
      <c r="C20" s="96">
        <v>0.49314964</v>
      </c>
      <c r="D20" s="43"/>
      <c r="E20" s="43"/>
      <c r="F20" s="42" t="s">
        <v>163</v>
      </c>
      <c r="G20" s="43" t="s">
        <v>343</v>
      </c>
      <c r="H20" s="32"/>
      <c r="I20" s="32"/>
    </row>
    <row r="21" spans="1:9" ht="15">
      <c r="A21" s="32"/>
      <c r="B21" s="32"/>
      <c r="C21" s="32"/>
      <c r="D21" s="32"/>
      <c r="E21" s="32"/>
      <c r="F21" s="32"/>
      <c r="G21" s="32"/>
      <c r="H21" s="32"/>
      <c r="I21" s="32"/>
    </row>
    <row r="22" spans="1:9" ht="15">
      <c r="A22" s="32"/>
      <c r="B22" s="32"/>
      <c r="C22" s="32"/>
      <c r="D22" s="32"/>
      <c r="E22" s="32"/>
      <c r="F22" s="32"/>
      <c r="G22" s="32"/>
      <c r="H22" s="32"/>
      <c r="I22" s="32"/>
    </row>
    <row r="23" spans="1:9" ht="15">
      <c r="A23" s="32"/>
      <c r="B23" s="32"/>
      <c r="C23" s="32"/>
      <c r="D23" s="32"/>
      <c r="E23" s="32"/>
      <c r="F23" s="32"/>
      <c r="G23" s="32"/>
      <c r="H23" s="32"/>
      <c r="I23" s="32"/>
    </row>
    <row r="24" spans="1:9" ht="15">
      <c r="A24" s="32"/>
      <c r="B24" s="32"/>
      <c r="C24" s="32"/>
      <c r="D24" s="32"/>
      <c r="E24" s="32"/>
      <c r="F24" s="32"/>
      <c r="G24" s="32"/>
      <c r="H24" s="32"/>
      <c r="I24" s="32"/>
    </row>
    <row r="25" spans="1:9" ht="15">
      <c r="A25" s="32"/>
      <c r="B25" s="32"/>
      <c r="C25" s="32"/>
      <c r="D25" s="32"/>
      <c r="E25" s="32"/>
      <c r="F25" s="32"/>
      <c r="G25" s="32"/>
      <c r="H25" s="32"/>
      <c r="I25" s="32"/>
    </row>
    <row r="26" spans="1:9" ht="15">
      <c r="A26" s="32"/>
      <c r="B26" s="32"/>
      <c r="C26" s="32"/>
      <c r="D26" s="32"/>
      <c r="E26" s="32"/>
      <c r="F26" s="32"/>
      <c r="G26" s="32"/>
      <c r="H26" s="32"/>
      <c r="I26" s="32"/>
    </row>
    <row r="27" spans="1:9" ht="15">
      <c r="A27" s="32"/>
      <c r="B27" s="32"/>
      <c r="C27" s="32"/>
      <c r="D27" s="32"/>
      <c r="E27" s="32"/>
      <c r="F27" s="32"/>
      <c r="G27" s="32"/>
      <c r="H27" s="32"/>
      <c r="I27" s="32"/>
    </row>
    <row r="28" spans="1:9" ht="15">
      <c r="A28" s="32"/>
      <c r="B28" s="32"/>
      <c r="C28" s="32"/>
      <c r="D28" s="32"/>
      <c r="E28" s="32"/>
      <c r="F28" s="32"/>
      <c r="G28" s="32"/>
      <c r="H28" s="32"/>
      <c r="I28" s="32"/>
    </row>
    <row r="29" spans="1:9" ht="15">
      <c r="A29" s="32"/>
      <c r="B29" s="32"/>
      <c r="C29" s="32"/>
      <c r="D29" s="32"/>
      <c r="E29" s="32"/>
      <c r="F29" s="32"/>
      <c r="G29" s="32"/>
      <c r="H29" s="32"/>
      <c r="I29" s="32"/>
    </row>
    <row r="30" spans="1:9" ht="15">
      <c r="A30" s="32"/>
      <c r="B30" s="32"/>
      <c r="C30" s="32"/>
      <c r="D30" s="32"/>
      <c r="E30" s="32"/>
      <c r="F30" s="32"/>
      <c r="G30" s="32"/>
      <c r="H30" s="32"/>
      <c r="I30" s="32"/>
    </row>
    <row r="31" spans="1:9" ht="15">
      <c r="A31" s="32"/>
      <c r="B31" s="32"/>
      <c r="C31" s="32"/>
      <c r="D31" s="32"/>
      <c r="E31" s="32"/>
      <c r="F31" s="32"/>
      <c r="G31" s="32"/>
      <c r="H31" s="32"/>
      <c r="I31" s="32"/>
    </row>
    <row r="32" spans="1:9" ht="15">
      <c r="A32" s="32"/>
      <c r="B32" s="32"/>
      <c r="C32" s="32"/>
      <c r="D32" s="32"/>
      <c r="E32" s="32"/>
      <c r="F32" s="32"/>
      <c r="G32" s="32"/>
      <c r="H32" s="32"/>
      <c r="I32" s="32"/>
    </row>
    <row r="33" spans="1:9" ht="15">
      <c r="A33" s="32"/>
      <c r="B33" s="32"/>
      <c r="C33" s="32"/>
      <c r="D33" s="32"/>
      <c r="E33" s="32"/>
      <c r="F33" s="32"/>
      <c r="G33" s="32"/>
      <c r="H33" s="32"/>
      <c r="I33" s="32"/>
    </row>
    <row r="34" spans="1:9" ht="15">
      <c r="A34" s="32"/>
      <c r="B34" s="32"/>
      <c r="C34" s="32"/>
      <c r="D34" s="32"/>
      <c r="E34" s="32"/>
      <c r="F34" s="32"/>
      <c r="G34" s="32"/>
      <c r="H34" s="32"/>
      <c r="I34" s="32"/>
    </row>
    <row r="35" spans="1:9" ht="15">
      <c r="A35" s="32"/>
      <c r="B35" s="32"/>
      <c r="C35" s="32"/>
      <c r="D35" s="32"/>
      <c r="E35" s="32"/>
      <c r="F35" s="32"/>
      <c r="G35" s="32"/>
      <c r="H35" s="32"/>
      <c r="I35" s="32"/>
    </row>
    <row r="36" spans="1:9" ht="15">
      <c r="A36" s="32"/>
      <c r="B36" s="32"/>
      <c r="C36" s="32"/>
      <c r="D36" s="32"/>
      <c r="E36" s="32"/>
      <c r="F36" s="32"/>
      <c r="G36" s="32"/>
      <c r="H36" s="32"/>
      <c r="I36" s="32"/>
    </row>
    <row r="37" spans="1:9" ht="15">
      <c r="A37" s="32"/>
      <c r="B37" s="32"/>
      <c r="C37" s="32"/>
      <c r="D37" s="32"/>
      <c r="E37" s="32"/>
      <c r="F37" s="32"/>
      <c r="G37" s="32"/>
      <c r="H37" s="32"/>
      <c r="I37" s="32"/>
    </row>
    <row r="38" spans="1:9" ht="15">
      <c r="A38" s="32"/>
      <c r="B38" s="32"/>
      <c r="C38" s="32"/>
      <c r="D38" s="32"/>
      <c r="E38" s="32"/>
      <c r="F38" s="32"/>
      <c r="G38" s="32"/>
      <c r="H38" s="32"/>
      <c r="I38" s="32"/>
    </row>
    <row r="39" spans="1:9" ht="15">
      <c r="A39" s="32"/>
      <c r="B39" s="32"/>
      <c r="C39" s="32"/>
      <c r="D39" s="32"/>
      <c r="E39" s="32"/>
      <c r="F39" s="32"/>
      <c r="G39" s="32"/>
      <c r="H39" s="32"/>
      <c r="I39" s="32"/>
    </row>
    <row r="40" spans="1:9" ht="15">
      <c r="A40" s="32"/>
      <c r="B40" s="32"/>
      <c r="C40" s="32"/>
      <c r="D40" s="32"/>
      <c r="E40" s="32"/>
      <c r="F40" s="32"/>
      <c r="G40" s="32"/>
      <c r="H40" s="32"/>
      <c r="I40" s="32"/>
    </row>
  </sheetData>
  <sheetProtection/>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L45"/>
  <sheetViews>
    <sheetView zoomScalePageLayoutView="0" workbookViewId="0" topLeftCell="A1">
      <selection activeCell="D25" sqref="D25"/>
    </sheetView>
  </sheetViews>
  <sheetFormatPr defaultColWidth="9.140625" defaultRowHeight="15"/>
  <cols>
    <col min="1" max="1" width="11.140625" style="97" customWidth="1"/>
    <col min="2" max="2" width="23.00390625" style="97" bestFit="1" customWidth="1"/>
    <col min="3" max="3" width="21.8515625" style="97" bestFit="1" customWidth="1"/>
    <col min="4" max="4" width="18.8515625" style="97" bestFit="1" customWidth="1"/>
    <col min="5" max="5" width="13.8515625" style="97" bestFit="1" customWidth="1"/>
    <col min="6" max="6" width="19.140625" style="97" bestFit="1" customWidth="1"/>
    <col min="7" max="16384" width="9.140625" style="97" customWidth="1"/>
  </cols>
  <sheetData>
    <row r="1" spans="1:5" ht="23.25" thickBot="1">
      <c r="A1" s="117" t="s">
        <v>363</v>
      </c>
      <c r="C1" s="106"/>
      <c r="D1" s="106"/>
      <c r="E1" s="106"/>
    </row>
    <row r="2" spans="2:5" ht="19.5" thickBot="1">
      <c r="B2" s="116">
        <v>2012</v>
      </c>
      <c r="C2" s="115"/>
      <c r="D2" s="115"/>
      <c r="E2" s="115"/>
    </row>
    <row r="3" spans="1:9" ht="18.75">
      <c r="A3" s="36" t="s">
        <v>373</v>
      </c>
      <c r="B3" s="110" t="s">
        <v>361</v>
      </c>
      <c r="C3" s="112" t="s">
        <v>359</v>
      </c>
      <c r="D3" s="112" t="s">
        <v>358</v>
      </c>
      <c r="E3" s="112" t="s">
        <v>357</v>
      </c>
      <c r="F3" s="112" t="s">
        <v>372</v>
      </c>
      <c r="G3" s="112"/>
      <c r="I3" s="100"/>
    </row>
    <row r="4" spans="1:9" ht="18.75">
      <c r="A4"/>
      <c r="B4" s="107"/>
      <c r="C4" s="114" t="s">
        <v>354</v>
      </c>
      <c r="D4" s="114" t="s">
        <v>354</v>
      </c>
      <c r="E4" s="113"/>
      <c r="F4" s="112" t="s">
        <v>354</v>
      </c>
      <c r="G4" s="107"/>
      <c r="I4" s="100"/>
    </row>
    <row r="5" spans="1:12" ht="15">
      <c r="A5" s="36" t="s">
        <v>371</v>
      </c>
      <c r="B5" s="110" t="s">
        <v>347</v>
      </c>
      <c r="C5" s="108">
        <v>105</v>
      </c>
      <c r="D5" s="108">
        <v>27.674583333333327</v>
      </c>
      <c r="E5" s="109">
        <f>IF(C5&lt;&gt;0,D5/C5,0)</f>
        <v>0.26356746031746026</v>
      </c>
      <c r="F5" s="108">
        <v>-135</v>
      </c>
      <c r="G5" s="107"/>
      <c r="I5" s="105"/>
      <c r="K5" s="98"/>
      <c r="L5" s="98"/>
    </row>
    <row r="6" spans="1:12" ht="15">
      <c r="A6" s="36" t="s">
        <v>370</v>
      </c>
      <c r="B6" s="110" t="s">
        <v>352</v>
      </c>
      <c r="C6" s="108">
        <v>3792</v>
      </c>
      <c r="D6" s="108">
        <v>3065.424375</v>
      </c>
      <c r="E6" s="109">
        <f>IF(C6&lt;&gt;0,D6/C6,0)</f>
        <v>0.8083925039556962</v>
      </c>
      <c r="F6" s="108">
        <v>-2378</v>
      </c>
      <c r="G6" s="107"/>
      <c r="I6" s="105"/>
      <c r="K6" s="98"/>
      <c r="L6" s="98"/>
    </row>
    <row r="7" spans="1:12" ht="15">
      <c r="A7" s="111" t="s">
        <v>226</v>
      </c>
      <c r="B7" s="110" t="s">
        <v>349</v>
      </c>
      <c r="C7" s="108">
        <v>2547</v>
      </c>
      <c r="D7" s="108">
        <v>2100.9583749999997</v>
      </c>
      <c r="E7" s="109">
        <f>IF(C7&lt;&gt;0,D7/C7,0)</f>
        <v>0.8248756870828424</v>
      </c>
      <c r="F7" s="108">
        <v>97.99999999999986</v>
      </c>
      <c r="G7" s="107"/>
      <c r="I7" s="105"/>
      <c r="K7" s="98"/>
      <c r="L7" s="98"/>
    </row>
    <row r="8" spans="1:12" ht="15">
      <c r="A8" s="111" t="s">
        <v>369</v>
      </c>
      <c r="B8" s="110" t="s">
        <v>350</v>
      </c>
      <c r="C8" s="108">
        <v>6108</v>
      </c>
      <c r="D8" s="108">
        <v>5122.286708333333</v>
      </c>
      <c r="E8" s="109">
        <f>IF(C8&lt;&gt;0,D8/C8,0)</f>
        <v>0.8386193039183584</v>
      </c>
      <c r="F8" s="108">
        <v>-13161.000000000002</v>
      </c>
      <c r="G8" s="107"/>
      <c r="I8" s="105"/>
      <c r="K8" s="98"/>
      <c r="L8" s="98"/>
    </row>
    <row r="9" spans="1:12" ht="15">
      <c r="A9" s="111" t="s">
        <v>368</v>
      </c>
      <c r="B9" s="110" t="s">
        <v>346</v>
      </c>
      <c r="C9" s="108">
        <v>7404</v>
      </c>
      <c r="D9" s="108">
        <v>6187.6743750000005</v>
      </c>
      <c r="E9" s="109">
        <f>IF(C9&lt;&gt;0,D9/C9,0)</f>
        <v>0.8357204720421395</v>
      </c>
      <c r="F9" s="108">
        <v>-6738</v>
      </c>
      <c r="G9" s="107"/>
      <c r="I9" s="105"/>
      <c r="K9" s="98"/>
      <c r="L9" s="98"/>
    </row>
    <row r="10" spans="1:12" ht="15">
      <c r="A10" s="111" t="s">
        <v>367</v>
      </c>
      <c r="B10" s="110" t="s">
        <v>348</v>
      </c>
      <c r="C10" s="108">
        <v>13854</v>
      </c>
      <c r="D10" s="108">
        <v>11689.946166666668</v>
      </c>
      <c r="E10" s="109">
        <f>IF(C10&lt;&gt;0,D10/C10,0)</f>
        <v>0.8437957388961072</v>
      </c>
      <c r="F10" s="108">
        <v>-24403.000000000007</v>
      </c>
      <c r="G10" s="107"/>
      <c r="I10" s="105"/>
      <c r="K10" s="98"/>
      <c r="L10" s="98"/>
    </row>
    <row r="11" spans="1:12" ht="15">
      <c r="A11" s="111" t="s">
        <v>367</v>
      </c>
      <c r="B11" s="110" t="s">
        <v>351</v>
      </c>
      <c r="C11" s="108">
        <v>50199</v>
      </c>
      <c r="D11" s="108">
        <v>40401.475000000006</v>
      </c>
      <c r="E11" s="109">
        <f>IF(C11&lt;&gt;0,D11/C11,0)</f>
        <v>0.8048262913603857</v>
      </c>
      <c r="F11" s="108">
        <v>-131875</v>
      </c>
      <c r="G11" s="107"/>
      <c r="I11" s="105"/>
      <c r="K11" s="98"/>
      <c r="L11" s="98"/>
    </row>
    <row r="12" spans="1:12" ht="15">
      <c r="A12" s="111" t="s">
        <v>367</v>
      </c>
      <c r="B12" s="110" t="s">
        <v>345</v>
      </c>
      <c r="C12" s="108">
        <v>9306</v>
      </c>
      <c r="D12" s="108">
        <v>6680.522791666666</v>
      </c>
      <c r="E12" s="109">
        <f>IF(C12&lt;&gt;0,D12/C12,0)</f>
        <v>0.7178726404112042</v>
      </c>
      <c r="F12" s="108">
        <v>-9314.999999999998</v>
      </c>
      <c r="G12" s="107"/>
      <c r="I12" s="105"/>
      <c r="K12" s="98"/>
      <c r="L12" s="98"/>
    </row>
    <row r="13" spans="3:6" ht="15">
      <c r="C13" s="106" t="s">
        <v>366</v>
      </c>
      <c r="D13" s="106" t="s">
        <v>366</v>
      </c>
      <c r="E13" s="106" t="s">
        <v>365</v>
      </c>
      <c r="F13" s="106" t="s">
        <v>364</v>
      </c>
    </row>
    <row r="14" spans="2:6" ht="18.75">
      <c r="B14" s="99"/>
      <c r="C14" s="104">
        <f>SUM(C5:C12)</f>
        <v>93315</v>
      </c>
      <c r="D14" s="104">
        <f>SUM(D5:D12)</f>
        <v>75275.962375</v>
      </c>
      <c r="E14" s="105">
        <f>IF(C14&lt;&gt;0,D14/C14,0)</f>
        <v>0.8066866246048331</v>
      </c>
      <c r="F14" s="104">
        <f>SUM(F5:F11)</f>
        <v>-178592</v>
      </c>
    </row>
    <row r="18" spans="2:3" ht="20.25" customHeight="1">
      <c r="B18" s="103"/>
      <c r="C18" s="102"/>
    </row>
    <row r="19" spans="2:3" ht="18">
      <c r="B19" s="101"/>
      <c r="C19" s="101"/>
    </row>
    <row r="20" spans="2:3" ht="18.75">
      <c r="B20" s="99"/>
      <c r="C20" s="100"/>
    </row>
    <row r="21" spans="2:3" ht="18.75">
      <c r="B21" s="99"/>
      <c r="C21" s="100"/>
    </row>
    <row r="22" ht="18.75">
      <c r="B22" s="99"/>
    </row>
    <row r="23" ht="18.75">
      <c r="B23" s="99"/>
    </row>
    <row r="24" ht="18.75">
      <c r="B24" s="99"/>
    </row>
    <row r="25" ht="18.75">
      <c r="B25" s="99"/>
    </row>
    <row r="26" ht="18.75">
      <c r="B26" s="99"/>
    </row>
    <row r="27" ht="18.75">
      <c r="B27" s="99"/>
    </row>
    <row r="28" ht="18.75">
      <c r="B28" s="99"/>
    </row>
    <row r="30" spans="2:3" ht="18.75">
      <c r="B30" s="99"/>
      <c r="C30" s="98"/>
    </row>
    <row r="34" spans="2:11" ht="15">
      <c r="B34" s="97" t="s">
        <v>363</v>
      </c>
      <c r="K34" s="97" t="s">
        <v>362</v>
      </c>
    </row>
    <row r="35" ht="15">
      <c r="B35" s="97">
        <v>2007</v>
      </c>
    </row>
    <row r="36" spans="2:12" ht="15">
      <c r="B36" s="97" t="s">
        <v>361</v>
      </c>
      <c r="C36" s="97" t="s">
        <v>359</v>
      </c>
      <c r="D36" s="97" t="s">
        <v>358</v>
      </c>
      <c r="E36" s="97" t="s">
        <v>357</v>
      </c>
      <c r="F36" s="97" t="s">
        <v>360</v>
      </c>
      <c r="G36" s="97" t="s">
        <v>359</v>
      </c>
      <c r="H36" s="97" t="s">
        <v>358</v>
      </c>
      <c r="I36" s="97" t="s">
        <v>357</v>
      </c>
      <c r="K36" s="97" t="s">
        <v>356</v>
      </c>
      <c r="L36" s="97" t="s">
        <v>355</v>
      </c>
    </row>
    <row r="37" spans="3:9" ht="15">
      <c r="C37" s="97" t="s">
        <v>354</v>
      </c>
      <c r="E37" s="97" t="s">
        <v>353</v>
      </c>
      <c r="F37" s="97">
        <v>2007</v>
      </c>
      <c r="G37" s="97" t="s">
        <v>354</v>
      </c>
      <c r="I37" s="97" t="s">
        <v>353</v>
      </c>
    </row>
    <row r="38" spans="2:12" ht="15">
      <c r="B38" s="97" t="s">
        <v>352</v>
      </c>
      <c r="C38" s="97">
        <v>3525</v>
      </c>
      <c r="D38" s="97">
        <v>1590.5724166666666</v>
      </c>
      <c r="E38" s="97">
        <v>0.4512262174940898</v>
      </c>
      <c r="F38" s="97">
        <v>7</v>
      </c>
      <c r="G38" s="97">
        <v>3525</v>
      </c>
      <c r="H38" s="97">
        <v>1589.0888333333335</v>
      </c>
      <c r="I38" s="97">
        <v>0.45080534278959816</v>
      </c>
      <c r="K38" s="98">
        <f>C38-G38</f>
        <v>0</v>
      </c>
      <c r="L38" s="98">
        <f>D38-H38</f>
        <v>1.483583333333172</v>
      </c>
    </row>
    <row r="39" spans="2:12" ht="15">
      <c r="B39" s="97" t="s">
        <v>351</v>
      </c>
      <c r="C39" s="97">
        <v>38170</v>
      </c>
      <c r="D39" s="97">
        <v>14705.910416666666</v>
      </c>
      <c r="E39" s="97">
        <v>0.38527404811806826</v>
      </c>
      <c r="F39" s="97">
        <v>11</v>
      </c>
      <c r="G39" s="97">
        <v>38170</v>
      </c>
      <c r="H39" s="97">
        <v>14700.989249999999</v>
      </c>
      <c r="I39" s="97">
        <v>0.38514512051349226</v>
      </c>
      <c r="K39" s="98">
        <f>C39-G39</f>
        <v>0</v>
      </c>
      <c r="L39" s="98">
        <f>D39-H39</f>
        <v>4.921166666666977</v>
      </c>
    </row>
    <row r="40" spans="2:12" ht="15">
      <c r="B40" s="97" t="s">
        <v>350</v>
      </c>
      <c r="C40" s="97">
        <v>5708</v>
      </c>
      <c r="D40" s="97">
        <v>1548.8287916666663</v>
      </c>
      <c r="E40" s="97">
        <v>0.2713435164097173</v>
      </c>
      <c r="F40" s="97">
        <v>15</v>
      </c>
      <c r="G40" s="97">
        <v>5708</v>
      </c>
      <c r="H40" s="97">
        <v>1548.8287916666666</v>
      </c>
      <c r="I40" s="97">
        <v>0.2713435164097173</v>
      </c>
      <c r="K40" s="98">
        <f>C40-G40</f>
        <v>0</v>
      </c>
      <c r="L40" s="98">
        <f>D40-H40</f>
        <v>0</v>
      </c>
    </row>
    <row r="41" spans="2:12" ht="15">
      <c r="B41" s="97" t="s">
        <v>349</v>
      </c>
      <c r="C41" s="97">
        <v>4694</v>
      </c>
      <c r="D41" s="97">
        <v>2367.335708333333</v>
      </c>
      <c r="E41" s="97">
        <v>0.5043322770203096</v>
      </c>
      <c r="F41" s="97">
        <v>19</v>
      </c>
      <c r="G41" s="97">
        <v>4694</v>
      </c>
      <c r="H41" s="97">
        <v>2368.675625</v>
      </c>
      <c r="I41" s="97">
        <v>0.5046177300809543</v>
      </c>
      <c r="K41" s="98">
        <f>C41-G41</f>
        <v>0</v>
      </c>
      <c r="L41" s="98">
        <f>D41-H41</f>
        <v>-1.3399166666667952</v>
      </c>
    </row>
    <row r="42" spans="2:12" ht="15">
      <c r="B42" s="97" t="s">
        <v>348</v>
      </c>
      <c r="C42" s="97">
        <v>11956</v>
      </c>
      <c r="D42" s="97">
        <v>6445.258291666667</v>
      </c>
      <c r="E42" s="97">
        <v>0.5390814897680384</v>
      </c>
      <c r="F42" s="97">
        <v>31</v>
      </c>
      <c r="G42" s="97">
        <v>11956</v>
      </c>
      <c r="H42" s="97">
        <v>6443.866625</v>
      </c>
      <c r="I42" s="97">
        <v>0.5389650907494145</v>
      </c>
      <c r="K42" s="98">
        <f>C42-G42</f>
        <v>0</v>
      </c>
      <c r="L42" s="98">
        <f>D42-H42</f>
        <v>1.3916666666673336</v>
      </c>
    </row>
    <row r="43" spans="2:12" ht="15">
      <c r="B43" s="97" t="s">
        <v>347</v>
      </c>
      <c r="C43" s="97">
        <v>3905</v>
      </c>
      <c r="D43" s="97">
        <v>2715.855041666667</v>
      </c>
      <c r="E43" s="97">
        <v>0.6954814447289801</v>
      </c>
      <c r="F43" s="97">
        <v>3</v>
      </c>
      <c r="G43" s="97">
        <v>3905</v>
      </c>
      <c r="H43" s="97">
        <v>2715.4885833333337</v>
      </c>
      <c r="I43" s="97">
        <v>0.6953876013657705</v>
      </c>
      <c r="K43" s="98">
        <f>C43-G43</f>
        <v>0</v>
      </c>
      <c r="L43" s="98">
        <f>D43-H43</f>
        <v>0.36645833333341216</v>
      </c>
    </row>
    <row r="44" spans="2:12" ht="15">
      <c r="B44" s="97" t="s">
        <v>346</v>
      </c>
      <c r="C44" s="97">
        <v>4345</v>
      </c>
      <c r="D44" s="97">
        <v>2213.391416666667</v>
      </c>
      <c r="E44" s="97">
        <v>0.509411143076333</v>
      </c>
      <c r="F44" s="97">
        <v>23</v>
      </c>
      <c r="G44" s="97">
        <v>4345</v>
      </c>
      <c r="H44" s="97">
        <v>2213.131416666667</v>
      </c>
      <c r="I44" s="97">
        <v>0.5093513041810511</v>
      </c>
      <c r="K44" s="98">
        <f>C44-G44</f>
        <v>0</v>
      </c>
      <c r="L44" s="98">
        <f>D44-H44</f>
        <v>0.25999999999976353</v>
      </c>
    </row>
    <row r="45" spans="2:12" ht="15">
      <c r="B45" s="97" t="s">
        <v>345</v>
      </c>
      <c r="C45" s="97">
        <v>8565</v>
      </c>
      <c r="D45" s="97">
        <v>879.5107916666672</v>
      </c>
      <c r="E45" s="97">
        <v>0.10268660731659862</v>
      </c>
      <c r="F45" s="97">
        <v>27</v>
      </c>
      <c r="G45" s="97">
        <v>8565</v>
      </c>
      <c r="H45" s="97">
        <v>878.007041666667</v>
      </c>
      <c r="I45" s="97">
        <v>0.10251103813971593</v>
      </c>
      <c r="K45" s="98">
        <f>C45-G45</f>
        <v>0</v>
      </c>
      <c r="L45" s="98">
        <f>D45-H45</f>
        <v>1.5037500000001955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Perkins, Sam</cp:lastModifiedBy>
  <dcterms:created xsi:type="dcterms:W3CDTF">2009-04-02T20:20:41Z</dcterms:created>
  <dcterms:modified xsi:type="dcterms:W3CDTF">2013-04-15T19:44:33Z</dcterms:modified>
  <cp:category/>
  <cp:version/>
  <cp:contentType/>
  <cp:contentStatus/>
</cp:coreProperties>
</file>